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nas5\Connexions\Home\Andy Ritchie\Capital Bids\"/>
    </mc:Choice>
  </mc:AlternateContent>
  <xr:revisionPtr revIDLastSave="0" documentId="13_ncr:1_{4ACDA6DE-A2B8-4E4F-A7E2-6288AA502B2E}" xr6:coauthVersionLast="45" xr6:coauthVersionMax="45" xr10:uidLastSave="{00000000-0000-0000-0000-000000000000}"/>
  <bookViews>
    <workbookView xWindow="-120" yWindow="-120" windowWidth="29040" windowHeight="15840" activeTab="1" xr2:uid="{00000000-000D-0000-FFFF-FFFF00000000}"/>
  </bookViews>
  <sheets>
    <sheet name="Guide for LAs" sheetId="13" r:id="rId1"/>
    <sheet name="Input form" sheetId="2" r:id="rId2"/>
    <sheet name="Plan output" sheetId="1" r:id="rId3"/>
    <sheet name="Do not change - workings" sheetId="8" r:id="rId4"/>
  </sheets>
  <definedNames>
    <definedName name="_xlnm._FilterDatabase" localSheetId="3" hidden="1">'Do not change - workings'!$L$3:$L$14</definedName>
    <definedName name="_xlnm._FilterDatabase" localSheetId="1" hidden="1">'Input form'!#REF!</definedName>
    <definedName name="_xlnm.Print_Area" localSheetId="1">'Input form'!$A$2:$P$109</definedName>
    <definedName name="_xlnm.Print_Area" localSheetId="2">'Plan output'!$B$32:$J$34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8" i="2" l="1"/>
  <c r="F48" i="2"/>
  <c r="F6" i="8"/>
  <c r="K18" i="2"/>
  <c r="N18" i="2"/>
  <c r="E6" i="2" l="1"/>
  <c r="C6" i="1" s="1"/>
  <c r="B1" i="1" l="1"/>
  <c r="K14" i="2" l="1"/>
  <c r="K17" i="2" l="1"/>
  <c r="N17" i="2"/>
  <c r="N14" i="2"/>
  <c r="N15" i="2"/>
  <c r="N16" i="2"/>
  <c r="K15" i="2"/>
  <c r="K16" i="2"/>
  <c r="I12" i="8" l="1"/>
  <c r="I13" i="8"/>
  <c r="I14" i="8"/>
  <c r="I15" i="8"/>
  <c r="I16" i="8"/>
  <c r="I11" i="8"/>
  <c r="H12" i="8"/>
  <c r="H13" i="8"/>
  <c r="H14" i="8"/>
  <c r="H15" i="8"/>
  <c r="H16" i="8"/>
  <c r="H11" i="8"/>
  <c r="F12" i="8"/>
  <c r="F13" i="8"/>
  <c r="F14" i="8"/>
  <c r="F15" i="8"/>
  <c r="F16" i="8"/>
  <c r="F11" i="8"/>
  <c r="E12" i="8"/>
  <c r="E13" i="8"/>
  <c r="E14" i="8"/>
  <c r="E15" i="8"/>
  <c r="E16" i="8"/>
  <c r="E11" i="8"/>
  <c r="D12" i="8"/>
  <c r="D13" i="8"/>
  <c r="D14" i="8"/>
  <c r="D15" i="8"/>
  <c r="D16" i="8"/>
  <c r="D11" i="8"/>
  <c r="C12" i="8"/>
  <c r="C13" i="8"/>
  <c r="C14" i="8"/>
  <c r="C15" i="8"/>
  <c r="C16" i="8"/>
  <c r="C11" i="8"/>
  <c r="J13" i="8" l="1"/>
  <c r="J16" i="8"/>
  <c r="J11" i="8"/>
  <c r="J12" i="8"/>
  <c r="J15" i="8"/>
  <c r="J14" i="8"/>
  <c r="D17" i="8"/>
  <c r="U159" i="8"/>
  <c r="T159" i="8" s="1"/>
  <c r="S159" i="8" s="1"/>
  <c r="J10" i="1" l="1"/>
  <c r="J9" i="1"/>
  <c r="J7" i="1"/>
  <c r="J6" i="1"/>
  <c r="H10" i="1"/>
  <c r="H9" i="1"/>
  <c r="H7" i="1"/>
  <c r="H6" i="1"/>
  <c r="J4" i="1" l="1"/>
  <c r="H4" i="1"/>
  <c r="L7" i="2"/>
  <c r="O7" i="2" s="1"/>
  <c r="L6" i="2"/>
  <c r="O6" i="2" s="1"/>
  <c r="B27" i="8" l="1"/>
  <c r="B26" i="8"/>
  <c r="B25" i="8"/>
  <c r="B24" i="8"/>
  <c r="B23" i="8"/>
  <c r="B22" i="8"/>
  <c r="I23" i="8" l="1"/>
  <c r="F23" i="8"/>
  <c r="D23" i="8"/>
  <c r="H23" i="8"/>
  <c r="E23" i="8"/>
  <c r="C23" i="8"/>
  <c r="I27" i="8"/>
  <c r="F27" i="8"/>
  <c r="D27" i="8"/>
  <c r="H27" i="8"/>
  <c r="E27" i="8"/>
  <c r="C27" i="8"/>
  <c r="I24" i="8"/>
  <c r="F24" i="8"/>
  <c r="D24" i="8"/>
  <c r="H24" i="8"/>
  <c r="E24" i="8"/>
  <c r="C24" i="8"/>
  <c r="H25" i="8"/>
  <c r="E25" i="8"/>
  <c r="C25" i="8"/>
  <c r="I25" i="8"/>
  <c r="F25" i="8"/>
  <c r="D25" i="8"/>
  <c r="I22" i="8"/>
  <c r="F22" i="8"/>
  <c r="D22" i="8"/>
  <c r="H22" i="8"/>
  <c r="E22" i="8"/>
  <c r="C22" i="8"/>
  <c r="H26" i="8"/>
  <c r="E26" i="8"/>
  <c r="C26" i="8"/>
  <c r="I26" i="8"/>
  <c r="F26" i="8"/>
  <c r="D26" i="8"/>
  <c r="G16" i="8"/>
  <c r="G15" i="8"/>
  <c r="G13" i="8"/>
  <c r="G12" i="8"/>
  <c r="G26" i="8" l="1"/>
  <c r="G27" i="8"/>
  <c r="G22" i="8"/>
  <c r="G24" i="8"/>
  <c r="G23" i="8"/>
  <c r="G25" i="8"/>
  <c r="G11" i="8"/>
  <c r="G14" i="8"/>
  <c r="G28" i="8" l="1"/>
  <c r="G17" i="8"/>
  <c r="J22" i="8"/>
  <c r="J23" i="8"/>
  <c r="J27" i="8"/>
  <c r="C28" i="8" l="1"/>
  <c r="H28" i="8"/>
  <c r="D28" i="8"/>
  <c r="I28" i="8"/>
  <c r="F28" i="8"/>
  <c r="E28" i="8"/>
  <c r="J26" i="8"/>
  <c r="J25" i="8"/>
  <c r="J24" i="8"/>
  <c r="J28" i="8" l="1"/>
  <c r="F2" i="8" l="1"/>
  <c r="F5" i="8" s="1"/>
  <c r="J3" i="1" l="1"/>
  <c r="F17" i="8" l="1"/>
  <c r="H17" i="8"/>
  <c r="E17" i="8"/>
  <c r="I17" i="8"/>
  <c r="C17" i="8"/>
  <c r="J17" i="8" l="1"/>
  <c r="C9" i="1"/>
  <c r="B3" i="8" l="1"/>
  <c r="H3" i="1"/>
</calcChain>
</file>

<file path=xl/sharedStrings.xml><?xml version="1.0" encoding="utf-8"?>
<sst xmlns="http://schemas.openxmlformats.org/spreadsheetml/2006/main" count="541" uniqueCount="490">
  <si>
    <t>Local authority's special provision fund allocation</t>
  </si>
  <si>
    <t>Provision type</t>
  </si>
  <si>
    <t>Quality (Ofsted rating)</t>
  </si>
  <si>
    <t>Special provision fund allocation</t>
  </si>
  <si>
    <t>No. of facilities improvement projects</t>
  </si>
  <si>
    <t xml:space="preserve">£s investment in facilities </t>
  </si>
  <si>
    <t>£s investment in facilities</t>
  </si>
  <si>
    <t>Provision</t>
  </si>
  <si>
    <t>Places</t>
  </si>
  <si>
    <t>Local authority:</t>
  </si>
  <si>
    <t>Total no. new places planned</t>
  </si>
  <si>
    <t>Total</t>
  </si>
  <si>
    <t>Investment by quality</t>
  </si>
  <si>
    <t>Investment by provision type</t>
  </si>
  <si>
    <t>Other investment the local authority plans to make in SEND capital</t>
  </si>
  <si>
    <t>No. of places created from:</t>
  </si>
  <si>
    <t>Special provision fund</t>
  </si>
  <si>
    <t>Investment in new places</t>
  </si>
  <si>
    <t>Investment in facilities improvements</t>
  </si>
  <si>
    <t>Other investment</t>
  </si>
  <si>
    <t>Spreadsheet workings</t>
  </si>
  <si>
    <t>Spreadsheet workings: Codes</t>
  </si>
  <si>
    <t>Which projects do I enter information about?</t>
  </si>
  <si>
    <t>How to complete the template (guidance for local authorities)</t>
  </si>
  <si>
    <t>Enter how much the LA plans to invest in new places with funding from the special provision fund</t>
  </si>
  <si>
    <t>Where applicable enter how much the LA plans to invest in new places with any other funding.</t>
  </si>
  <si>
    <t xml:space="preserve">For investment in facilities </t>
  </si>
  <si>
    <t>Where applicable enter how much the LA plans to invest in improvements to facilities with any other funding.</t>
  </si>
  <si>
    <t>Please complete the following column(s) where the project involves creating new school places (adding to the number of places the school can provide)</t>
  </si>
  <si>
    <t>Information about overall funding</t>
  </si>
  <si>
    <t>Enter the number of places you plan to create from other funding for this project.</t>
  </si>
  <si>
    <t>Please complete the following column(s) where the project involves improving facilities at the school</t>
  </si>
  <si>
    <t>All information is entered into the 'input form' tab. The information you enter here generates your local authority's plan output.</t>
  </si>
  <si>
    <t>Password: provision1</t>
  </si>
  <si>
    <t>The purpose of the password is to unlock tabs or sheets that show how the spreadsheet works. You do not need to use the password to complete the spreadsheet.</t>
  </si>
  <si>
    <t>How to enter information:</t>
  </si>
  <si>
    <t>Information about individual projects</t>
  </si>
  <si>
    <t>Date of last update</t>
  </si>
  <si>
    <t>LA Number</t>
  </si>
  <si>
    <t>Local Authority name</t>
  </si>
  <si>
    <t xml:space="preserve"> 2018/19</t>
  </si>
  <si>
    <t>2019/20</t>
  </si>
  <si>
    <t xml:space="preserve"> 2020/21</t>
  </si>
  <si>
    <t>LAs total allocation</t>
  </si>
  <si>
    <t>Totals</t>
  </si>
  <si>
    <t>Barking and Dagenham</t>
  </si>
  <si>
    <t>Barnet</t>
  </si>
  <si>
    <t>Barnsley</t>
  </si>
  <si>
    <t>Bath and North East Somerset</t>
  </si>
  <si>
    <t>Bedford</t>
  </si>
  <si>
    <t>Bexley</t>
  </si>
  <si>
    <t>Birmingham</t>
  </si>
  <si>
    <t>Blackburn with Darwen</t>
  </si>
  <si>
    <t>Blackpool</t>
  </si>
  <si>
    <t>Bolton</t>
  </si>
  <si>
    <t>Bournemouth</t>
  </si>
  <si>
    <t>Bracknell Forest</t>
  </si>
  <si>
    <t>Bradford</t>
  </si>
  <si>
    <t>Brent</t>
  </si>
  <si>
    <t>Brighton and Hove</t>
  </si>
  <si>
    <t>Bristol, City of</t>
  </si>
  <si>
    <t>Bromley</t>
  </si>
  <si>
    <t>Buckinghamshire</t>
  </si>
  <si>
    <t>Bury</t>
  </si>
  <si>
    <t>Calderdale</t>
  </si>
  <si>
    <t>Cambridgeshire</t>
  </si>
  <si>
    <t>Camden</t>
  </si>
  <si>
    <t>Central Bedfordshire</t>
  </si>
  <si>
    <t>Cheshire East</t>
  </si>
  <si>
    <t>Cheshire West and Chester</t>
  </si>
  <si>
    <t>Cornwall</t>
  </si>
  <si>
    <t>County Durham</t>
  </si>
  <si>
    <t>Coventry</t>
  </si>
  <si>
    <t>Croydon</t>
  </si>
  <si>
    <t>Cumbria</t>
  </si>
  <si>
    <t>Darlington</t>
  </si>
  <si>
    <t>Derby</t>
  </si>
  <si>
    <t>Derbyshire</t>
  </si>
  <si>
    <t>Devon</t>
  </si>
  <si>
    <t>Doncaster</t>
  </si>
  <si>
    <t>Dorset</t>
  </si>
  <si>
    <t>Dudley</t>
  </si>
  <si>
    <t>Ealing</t>
  </si>
  <si>
    <t>East Riding of Yorkshire</t>
  </si>
  <si>
    <t>East Sussex</t>
  </si>
  <si>
    <t>Enfield</t>
  </si>
  <si>
    <t>Essex</t>
  </si>
  <si>
    <t>Gateshead</t>
  </si>
  <si>
    <t>Gloucestershire</t>
  </si>
  <si>
    <t>Greenwich</t>
  </si>
  <si>
    <t>Hackney</t>
  </si>
  <si>
    <t>Halton</t>
  </si>
  <si>
    <t>Hammersmith and Fulham</t>
  </si>
  <si>
    <t>Hampshire</t>
  </si>
  <si>
    <t>Haringey</t>
  </si>
  <si>
    <t>Harrow</t>
  </si>
  <si>
    <t>Hartlepool</t>
  </si>
  <si>
    <t>Havering</t>
  </si>
  <si>
    <t>Herefordshire</t>
  </si>
  <si>
    <t>Hertfordshire</t>
  </si>
  <si>
    <t>Hillingdon</t>
  </si>
  <si>
    <t>Hounslow</t>
  </si>
  <si>
    <t>Isle of Wight</t>
  </si>
  <si>
    <t>Islington</t>
  </si>
  <si>
    <t>Kensington and Chelsea</t>
  </si>
  <si>
    <t>Kent</t>
  </si>
  <si>
    <t>Kingston upon Hull, City of</t>
  </si>
  <si>
    <t>Kingston upon Thames</t>
  </si>
  <si>
    <t>Kirklees</t>
  </si>
  <si>
    <t>Knowsley</t>
  </si>
  <si>
    <t>Lambeth</t>
  </si>
  <si>
    <t>Lancashire</t>
  </si>
  <si>
    <t>Leeds</t>
  </si>
  <si>
    <t>Leicester</t>
  </si>
  <si>
    <t>Leicestershire</t>
  </si>
  <si>
    <t>Lewisham</t>
  </si>
  <si>
    <t>Lincolnshire</t>
  </si>
  <si>
    <t>Liverpool</t>
  </si>
  <si>
    <t>Luton</t>
  </si>
  <si>
    <t>Manchester</t>
  </si>
  <si>
    <t>Medway</t>
  </si>
  <si>
    <t>Merton</t>
  </si>
  <si>
    <t>Middlesbrough</t>
  </si>
  <si>
    <t>Milton Keynes</t>
  </si>
  <si>
    <t>Newcastle upon Tyne</t>
  </si>
  <si>
    <t>Newham</t>
  </si>
  <si>
    <t>Norfolk</t>
  </si>
  <si>
    <t>North East Lincolnshire</t>
  </si>
  <si>
    <t>North Lincolnshire</t>
  </si>
  <si>
    <t>North Somerset</t>
  </si>
  <si>
    <t>North Tyneside</t>
  </si>
  <si>
    <t>North Yorkshire</t>
  </si>
  <si>
    <t>Northamptonshire</t>
  </si>
  <si>
    <t>Northumberland</t>
  </si>
  <si>
    <t>Nottingham</t>
  </si>
  <si>
    <t>Nottinghamshire</t>
  </si>
  <si>
    <t>Oldham</t>
  </si>
  <si>
    <t>Oxfordshire</t>
  </si>
  <si>
    <t>Peterborough</t>
  </si>
  <si>
    <t>Plymouth</t>
  </si>
  <si>
    <t>Poole</t>
  </si>
  <si>
    <t>Portsmouth</t>
  </si>
  <si>
    <t>Reading</t>
  </si>
  <si>
    <t>Redbridge</t>
  </si>
  <si>
    <t>Redcar and Cleveland</t>
  </si>
  <si>
    <t>Richmond upon Thames</t>
  </si>
  <si>
    <t>Rochdale</t>
  </si>
  <si>
    <t>Rotherham</t>
  </si>
  <si>
    <t>Rutland</t>
  </si>
  <si>
    <t>Salford</t>
  </si>
  <si>
    <t>Sandwell</t>
  </si>
  <si>
    <t>Sefton</t>
  </si>
  <si>
    <t>Sheffield</t>
  </si>
  <si>
    <t>Shropshire</t>
  </si>
  <si>
    <t>Slough</t>
  </si>
  <si>
    <t>Solihull</t>
  </si>
  <si>
    <t>Somerset</t>
  </si>
  <si>
    <t>South Gloucestershire</t>
  </si>
  <si>
    <t>South Tyneside</t>
  </si>
  <si>
    <t>Southampton</t>
  </si>
  <si>
    <t>Southend-on-Sea</t>
  </si>
  <si>
    <t>Southwark</t>
  </si>
  <si>
    <t>St Helens</t>
  </si>
  <si>
    <t>Staffordshire</t>
  </si>
  <si>
    <t>Stockport</t>
  </si>
  <si>
    <t>Stockton-on-Tees</t>
  </si>
  <si>
    <t>Stoke-on-Trent</t>
  </si>
  <si>
    <t>Suffolk</t>
  </si>
  <si>
    <t>Sunderland</t>
  </si>
  <si>
    <t>Surrey</t>
  </si>
  <si>
    <t>Sutton</t>
  </si>
  <si>
    <t>Swindon</t>
  </si>
  <si>
    <t>Tameside</t>
  </si>
  <si>
    <t>Telford and Wrekin</t>
  </si>
  <si>
    <t>Thurrock</t>
  </si>
  <si>
    <t>Torbay</t>
  </si>
  <si>
    <t>Tower Hamlets</t>
  </si>
  <si>
    <t>Trafford</t>
  </si>
  <si>
    <t>Wakefield</t>
  </si>
  <si>
    <t>Walsall</t>
  </si>
  <si>
    <t>Waltham Forest</t>
  </si>
  <si>
    <t>Wandsworth</t>
  </si>
  <si>
    <t>Warrington</t>
  </si>
  <si>
    <t>Warwickshire</t>
  </si>
  <si>
    <t>West Berkshire</t>
  </si>
  <si>
    <t>West Sussex</t>
  </si>
  <si>
    <t>Westminster</t>
  </si>
  <si>
    <t>Wigan</t>
  </si>
  <si>
    <t>Wiltshire</t>
  </si>
  <si>
    <t>Windsor and Maidenhead</t>
  </si>
  <si>
    <t>Wirral</t>
  </si>
  <si>
    <t>Wokingham</t>
  </si>
  <si>
    <t>Wolverhampton</t>
  </si>
  <si>
    <t>Worcestershire</t>
  </si>
  <si>
    <t>York</t>
  </si>
  <si>
    <t xml:space="preserve"> Special provision fund: Allocation for local authorities from 2018/19 to 2020/21</t>
  </si>
  <si>
    <t>Published March 2017</t>
  </si>
  <si>
    <t xml:space="preserve">Allocations </t>
  </si>
  <si>
    <t>SELECT LOCAL AUTHORITY</t>
  </si>
  <si>
    <t>outstanding</t>
  </si>
  <si>
    <t>good</t>
  </si>
  <si>
    <t>requires improvement</t>
  </si>
  <si>
    <t>inadequate</t>
  </si>
  <si>
    <t>not yet inspected</t>
  </si>
  <si>
    <t>Local authority</t>
  </si>
  <si>
    <t>Copied from https://www.gov.uk/government/publications/send-provision-capital-funding-for-pupils-with-ehc-plans at 20 March 2017</t>
  </si>
  <si>
    <t>Ofsted inspection judgment</t>
  </si>
  <si>
    <t>not inspected by Ofsted</t>
  </si>
  <si>
    <t>Investment in facilities (£)</t>
  </si>
  <si>
    <t xml:space="preserve">Type of SEN or disability that project is designed to meet.  </t>
  </si>
  <si>
    <t>Special unit or resourced provision</t>
  </si>
  <si>
    <t>Group</t>
  </si>
  <si>
    <t>Enter additional information about the aims of the project. This should include a short explanation of how this fits into the wider strategic plan. This might also include, for example, a brief explanation of which facilities the LA plans to improve.</t>
  </si>
  <si>
    <t>This should include whether and when meetings took place or if consultation took place via other means i.e. via email.</t>
  </si>
  <si>
    <t>Include a summary of what the conversation was about.</t>
  </si>
  <si>
    <t>Outcome including any changes as a result of the consultation</t>
  </si>
  <si>
    <t>Explain what points were agreed, what decisions or actions came out of the discussion, and what (if any) changes were, or will be made to plans.</t>
  </si>
  <si>
    <t>Age range</t>
  </si>
  <si>
    <t>Under 5s</t>
  </si>
  <si>
    <t>Select from drop-down list the school's Ofsted grading at its last inspection before this plan is published or updated. The grade for special units should be listed as the Ofsted grading of the school.</t>
  </si>
  <si>
    <t>Date and method of discussion i.e. meeting or online consultation</t>
  </si>
  <si>
    <t>Imput form for Local Authority to complete</t>
  </si>
  <si>
    <r>
      <t xml:space="preserve">The template </t>
    </r>
    <r>
      <rPr>
        <b/>
        <sz val="12"/>
        <color theme="1"/>
        <rFont val="Arial"/>
        <family val="2"/>
      </rPr>
      <t xml:space="preserve">should </t>
    </r>
    <r>
      <rPr>
        <sz val="12"/>
        <color theme="1"/>
        <rFont val="Arial"/>
        <family val="2"/>
      </rPr>
      <t xml:space="preserve">include: </t>
    </r>
  </si>
  <si>
    <r>
      <t xml:space="preserve">For </t>
    </r>
    <r>
      <rPr>
        <b/>
        <u/>
        <sz val="12"/>
        <color theme="1"/>
        <rFont val="Arial"/>
        <family val="2"/>
      </rPr>
      <t>all</t>
    </r>
    <r>
      <rPr>
        <u/>
        <sz val="12"/>
        <color theme="1"/>
        <rFont val="Arial"/>
        <family val="2"/>
      </rPr>
      <t xml:space="preserve"> projects enter the following information:</t>
    </r>
  </si>
  <si>
    <r>
      <rPr>
        <b/>
        <u/>
        <sz val="12"/>
        <color theme="1"/>
        <rFont val="Arial"/>
        <family val="2"/>
      </rPr>
      <t>Required</t>
    </r>
    <r>
      <rPr>
        <u/>
        <sz val="12"/>
        <color theme="1"/>
        <rFont val="Arial"/>
        <family val="2"/>
      </rPr>
      <t xml:space="preserve"> information about consultation</t>
    </r>
  </si>
  <si>
    <t>The template is for local authorities to show local groups how they plan to invest in capital projects to get good outcomes for pupils with education, health and care (EHC) plans for their special educational need or disability.</t>
  </si>
  <si>
    <r>
      <t xml:space="preserve">This </t>
    </r>
    <r>
      <rPr>
        <b/>
        <sz val="12"/>
        <color theme="1"/>
        <rFont val="Arial"/>
        <family val="2"/>
      </rPr>
      <t>must</t>
    </r>
    <r>
      <rPr>
        <sz val="12"/>
        <color theme="1"/>
        <rFont val="Arial"/>
        <family val="2"/>
      </rPr>
      <t xml:space="preserve"> include capital projects funded fully or partially through the special provision fund allocation </t>
    </r>
  </si>
  <si>
    <t>Topic(s) of discussion</t>
  </si>
  <si>
    <t>No. of additional places planned</t>
  </si>
  <si>
    <t>Investment in additional places (£)</t>
  </si>
  <si>
    <t>Number of additional places</t>
  </si>
  <si>
    <t>£s investment for planned additional places</t>
  </si>
  <si>
    <t>Each project should be entered into the input form. This includes both investment in additional places and investment in facilities in all provision types.</t>
  </si>
  <si>
    <t xml:space="preserve">For investment in new (additional) places </t>
  </si>
  <si>
    <t xml:space="preserve">Total planned expenditure on projects: special provision fund </t>
  </si>
  <si>
    <t>Provision category</t>
  </si>
  <si>
    <t>Groups to select from</t>
  </si>
  <si>
    <t>Sub-groups</t>
  </si>
  <si>
    <t>Alternative provision/PRU</t>
  </si>
  <si>
    <t>Academy (or free school) Alternative provision</t>
  </si>
  <si>
    <t>Pupil referral unit (LA maintained)</t>
  </si>
  <si>
    <t>Independent and non-maintained</t>
  </si>
  <si>
    <t>Independent school</t>
  </si>
  <si>
    <t>Non-Maintained Special School</t>
  </si>
  <si>
    <t>Other independent special school</t>
  </si>
  <si>
    <t>Mainstream provision (not unit)</t>
  </si>
  <si>
    <t>Academy (or free school) 16-19 (mainstream)</t>
  </si>
  <si>
    <t>Academy or free school (mainstream)</t>
  </si>
  <si>
    <t>Maintained school (including community, foundation school)</t>
  </si>
  <si>
    <t>LA nursery school</t>
  </si>
  <si>
    <t>Studio school</t>
  </si>
  <si>
    <t>University technical college</t>
  </si>
  <si>
    <t>Special provision</t>
  </si>
  <si>
    <t>Academy (or free school) special</t>
  </si>
  <si>
    <t>Maintained special school (including community and foundations schools)</t>
  </si>
  <si>
    <t>Special unit/ resourced provision at academy</t>
  </si>
  <si>
    <t>Special unit/ resourced provision at free school</t>
  </si>
  <si>
    <t>Special unit/ resourced provision at other school</t>
  </si>
  <si>
    <t>Other</t>
  </si>
  <si>
    <t>Other school</t>
  </si>
  <si>
    <t>Other nursery or early years provision</t>
  </si>
  <si>
    <t>Other sixth-form or FE college</t>
  </si>
  <si>
    <t>Total investment</t>
  </si>
  <si>
    <t>Special provision fund investment in facilities</t>
  </si>
  <si>
    <t>Other investment in facilities</t>
  </si>
  <si>
    <t>Special provision fund investment in additional places</t>
  </si>
  <si>
    <t>Other investment in additional places</t>
  </si>
  <si>
    <t>Ofsted Judgement</t>
  </si>
  <si>
    <t>Outstanding</t>
  </si>
  <si>
    <t>Good</t>
  </si>
  <si>
    <t>Requires Improvement</t>
  </si>
  <si>
    <t>Inadequate</t>
  </si>
  <si>
    <t>Not yet inspected</t>
  </si>
  <si>
    <t>Not inspected by Ofsted</t>
  </si>
  <si>
    <t>Example LA</t>
  </si>
  <si>
    <t>Lists of categories</t>
  </si>
  <si>
    <t>Provision  URN</t>
  </si>
  <si>
    <t xml:space="preserve">LAs should use this section of the table to set out more details about the aims of the project. Beyond this further information can be listed in their strategic plan or directly on their local offer page. </t>
  </si>
  <si>
    <t>Additional Information about each project</t>
  </si>
  <si>
    <t>Primary</t>
  </si>
  <si>
    <t>Secondary</t>
  </si>
  <si>
    <t>Primary and secondary</t>
  </si>
  <si>
    <t>Post-16</t>
  </si>
  <si>
    <t>Primary, secondary and post-16</t>
  </si>
  <si>
    <t>Secondary and post-16</t>
  </si>
  <si>
    <t>Other category in 0-25 age-range (please specify in project description)</t>
  </si>
  <si>
    <t xml:space="preserve">All capital projects at a range of provision including mainstream and special schools designed to create new (additional) places, build new facilities or improve existing facilities to benefit pupils with EHC plans. This includes investment in mainstream and special provision for children and young people aged 0-25. </t>
  </si>
  <si>
    <t>Select your local authority from the drop-down list at cell E3 'Select Local Authority'.</t>
  </si>
  <si>
    <t>The amount your local authority will receive from the special provision fund will be automatically added to the cell E5.</t>
  </si>
  <si>
    <r>
      <t xml:space="preserve">In </t>
    </r>
    <r>
      <rPr>
        <b/>
        <sz val="12"/>
        <color theme="1"/>
        <rFont val="Arial"/>
        <family val="2"/>
      </rPr>
      <t>cell L3</t>
    </r>
    <r>
      <rPr>
        <sz val="12"/>
        <color theme="1"/>
        <rFont val="Arial"/>
        <family val="2"/>
      </rPr>
      <t xml:space="preserve"> enter the date of the last update (today's date).</t>
    </r>
  </si>
  <si>
    <t>Select provision type from drop-down box. (See a full list at the end of this form showing how provision types are categorised).
Select 'other' if provision type is not listed and add further information in the comments box at column N 'Optional additional information'.</t>
  </si>
  <si>
    <t>Age range for project</t>
  </si>
  <si>
    <t>Select from drop-down list the age range that the new places or the facilities' improvements are for.</t>
  </si>
  <si>
    <t>Additional information for each project</t>
  </si>
  <si>
    <t>Please enter information about the needs of the pupils that you plan to create additional places and/or improve facilities for. This could be general, or state specific needs depending upon the purpose of the project and the intake of the school.</t>
  </si>
  <si>
    <r>
      <rPr>
        <b/>
        <sz val="20"/>
        <color theme="0"/>
        <rFont val="Arial"/>
        <family val="2"/>
      </rPr>
      <t>Consultation form</t>
    </r>
    <r>
      <rPr>
        <b/>
        <sz val="14"/>
        <color theme="0"/>
        <rFont val="Arial"/>
        <family val="2"/>
      </rPr>
      <t xml:space="preserve">
Consultation for all projects:</t>
    </r>
    <r>
      <rPr>
        <sz val="14"/>
        <color theme="0"/>
        <rFont val="Arial"/>
        <family val="2"/>
      </rPr>
      <t xml:space="preserve"> list the groups that the local authority has consulted with and the date of the conversation.
Local authorities are required to consult with parents and carers and should consult with other groups about how they plan to use their funding and set out information in the box below before they will receive their allocation.</t>
    </r>
  </si>
  <si>
    <t>Project information form</t>
  </si>
  <si>
    <t>There are two forms to complete on the 'input form' tab</t>
  </si>
  <si>
    <t>1. Project information form</t>
  </si>
  <si>
    <t>2. Consultation form</t>
  </si>
  <si>
    <t>Complete this for each project</t>
  </si>
  <si>
    <t>If you find that you need to enter more rows of information please press the 'Click here if you would like to add a new row' button.</t>
  </si>
  <si>
    <t>Column D (date and method of discussion)</t>
  </si>
  <si>
    <t>Column F (Topic(s) of discussion)</t>
  </si>
  <si>
    <t>Column N (Outcome including any changes as a result of the conversation)</t>
  </si>
  <si>
    <t>Other information</t>
  </si>
  <si>
    <t xml:space="preserve">Local authorities should create a link to their wider strategic plan. They can include refer to more detailed information about specific projects by linking to documents that they publish on their website. This might include a consultation document or further details about the project.
</t>
  </si>
  <si>
    <r>
      <t xml:space="preserve">This </t>
    </r>
    <r>
      <rPr>
        <b/>
        <sz val="12"/>
        <color theme="1"/>
        <rFont val="Arial"/>
        <family val="2"/>
      </rPr>
      <t>may</t>
    </r>
    <r>
      <rPr>
        <sz val="12"/>
        <color theme="1"/>
        <rFont val="Arial"/>
        <family val="2"/>
      </rPr>
      <t xml:space="preserve"> include expenditure on capital projects funded via other funding (where applicable) up until the financial year 2020/21.</t>
    </r>
  </si>
  <si>
    <r>
      <t xml:space="preserve">The local authority </t>
    </r>
    <r>
      <rPr>
        <b/>
        <u/>
        <sz val="12"/>
        <color rgb="FFC00000"/>
        <rFont val="Arial"/>
        <family val="2"/>
      </rPr>
      <t>should not</t>
    </r>
    <r>
      <rPr>
        <b/>
        <sz val="12"/>
        <color rgb="FFC00000"/>
        <rFont val="Arial"/>
        <family val="2"/>
      </rPr>
      <t xml:space="preserve"> enter costings for any project where this constitutes commercially sensitive information, for example, if contracts have not yet been tendered. The local authority may choose to set out indicative costings and mark this in the comments box. Where all costs are not entered when the plan is first published the local authority should republish the plan once costs can be included.</t>
    </r>
  </si>
  <si>
    <r>
      <t xml:space="preserve">In </t>
    </r>
    <r>
      <rPr>
        <b/>
        <sz val="12"/>
        <color theme="1"/>
        <rFont val="Arial"/>
        <family val="2"/>
      </rPr>
      <t>cell E6</t>
    </r>
    <r>
      <rPr>
        <sz val="12"/>
        <color theme="1"/>
        <rFont val="Arial"/>
        <family val="2"/>
      </rPr>
      <t xml:space="preserve"> [if applicable] enter any other funding that your LA plans to invest in new (additional) places or improvements to facilities for pupils with EHCs plans up until and including for the financial year 2020/21.</t>
    </r>
  </si>
  <si>
    <t>Enter provision name and address including postcode.
If school covers more than one site please enter the address of the site that the project will be located at.</t>
  </si>
  <si>
    <t>Provision name and address</t>
  </si>
  <si>
    <t>Enter the total number of places that the investment in additional places will create (this should be the same as column I plus column J).</t>
  </si>
  <si>
    <t>Provision URN (column B)</t>
  </si>
  <si>
    <t>Provision name and address (column C)</t>
  </si>
  <si>
    <t>Provision category (column D)</t>
  </si>
  <si>
    <t>Ofsted judgement (column E)</t>
  </si>
  <si>
    <t>Age range for project (column F)</t>
  </si>
  <si>
    <t>Other investment in additional places (column H)</t>
  </si>
  <si>
    <t>Special provision fund additional places (column I)</t>
  </si>
  <si>
    <t>Other investment additional places (column J)</t>
  </si>
  <si>
    <t>Total number of places (column K)</t>
  </si>
  <si>
    <t>Special provision fund investment in facilities (column L)</t>
  </si>
  <si>
    <t>Other investment in facilities (column M)</t>
  </si>
  <si>
    <t>Type of SEN or disability that the project is designed to meet (column N)</t>
  </si>
  <si>
    <t>Additional information about each project (column O)</t>
  </si>
  <si>
    <t>Column B (Group)</t>
  </si>
  <si>
    <t>More information about investment in provision for pupils with education, health and care (EHC) plans up until 2021</t>
  </si>
  <si>
    <t>Total planned expenditure on projects: other funding up until 2021</t>
  </si>
  <si>
    <t>Other investment the local authority plans to make in SEND capital up until 2021</t>
  </si>
  <si>
    <r>
      <t xml:space="preserve">The template should </t>
    </r>
    <r>
      <rPr>
        <b/>
        <sz val="12"/>
        <color theme="1"/>
        <rFont val="Arial"/>
        <family val="2"/>
      </rPr>
      <t xml:space="preserve">not include </t>
    </r>
    <r>
      <rPr>
        <sz val="12"/>
        <color theme="1"/>
        <rFont val="Arial"/>
        <family val="2"/>
      </rPr>
      <t>whole new</t>
    </r>
    <r>
      <rPr>
        <b/>
        <sz val="12"/>
        <color theme="1"/>
        <rFont val="Arial"/>
        <family val="2"/>
      </rPr>
      <t xml:space="preserve"> </t>
    </r>
    <r>
      <rPr>
        <sz val="12"/>
        <color theme="1"/>
        <rFont val="Arial"/>
        <family val="2"/>
      </rPr>
      <t xml:space="preserve">centrally-funded free schools. Money from the special provision capital fund cannot be spent on revenue (i.e. staffing costs and training) and revenue expenditure should </t>
    </r>
    <r>
      <rPr>
        <b/>
        <sz val="12"/>
        <color theme="1"/>
        <rFont val="Arial"/>
        <family val="2"/>
      </rPr>
      <t>not</t>
    </r>
    <r>
      <rPr>
        <sz val="12"/>
        <color theme="1"/>
        <rFont val="Arial"/>
        <family val="2"/>
      </rPr>
      <t xml:space="preserve"> be included on the form. </t>
    </r>
  </si>
  <si>
    <t>Complete this for each group you have consulted about any of the projects. This table must include information about how you have consulted parents and carers.</t>
  </si>
  <si>
    <t>Please enter the URN of the provision (i.e. school, college or other provision) that the project is based at. If the funding is used towards provision that has not yet been built and therefore does not have a URN please leave this cell blank.</t>
  </si>
  <si>
    <t>Special provision fund investment in additional places (column G)</t>
  </si>
  <si>
    <t>Enter the number of places you plan to create from special provision funding for this project. Where additional places have been created using a combination of the special provision fund and other funding please estimate how many places have been created from each.</t>
  </si>
  <si>
    <t xml:space="preserve">Enter how much the LA plans to invest in improvements to facilities with money from the special provision fund. </t>
  </si>
  <si>
    <t>Projects should cover either one or both of the objectives (investment in additional places and/or improvements to facilities). Where projects cover both aims please estimate how much funding will be or is used for additional places and how much goes to improving facilities.</t>
  </si>
  <si>
    <t>Enter the type of group consulted and/or the group's name. For example, local parent group, VCS organisation or school.</t>
  </si>
  <si>
    <r>
      <t xml:space="preserve">Local authorities are </t>
    </r>
    <r>
      <rPr>
        <b/>
        <sz val="12"/>
        <color theme="1"/>
        <rFont val="Arial"/>
        <family val="2"/>
      </rPr>
      <t>required</t>
    </r>
    <r>
      <rPr>
        <sz val="12"/>
        <color theme="1"/>
        <rFont val="Arial"/>
        <family val="2"/>
      </rPr>
      <t xml:space="preserve"> to consult parents and carers about their plans and they should consult other groups. They need to do this before they receive their allocation and list the groups consulted. They can also publish the plan before they have consulted and re-publish afterwards making any changes if required.
Information needs to be set out in the consultation table that is below the project table on the input form.</t>
    </r>
  </si>
  <si>
    <t>Total investment in project</t>
  </si>
  <si>
    <t>Total (£)</t>
  </si>
  <si>
    <t>Total planned investment in additional places</t>
  </si>
  <si>
    <t>Total planned investment to improve existing schools' facilities</t>
  </si>
  <si>
    <t>Consultation</t>
  </si>
  <si>
    <t>The local authority has consulted parents and carers</t>
  </si>
  <si>
    <t>The local authority is or will be consulting parents and carers and will republish this plan before receiving their allocation</t>
  </si>
  <si>
    <t>Confirm either that the LA has or will be consulting parents and carers</t>
  </si>
  <si>
    <r>
      <t xml:space="preserve">The local authority is </t>
    </r>
    <r>
      <rPr>
        <u/>
        <sz val="14"/>
        <color theme="0"/>
        <rFont val="Arial"/>
        <family val="2"/>
      </rPr>
      <t xml:space="preserve">required to </t>
    </r>
    <r>
      <rPr>
        <sz val="14"/>
        <color theme="0"/>
        <rFont val="Arial"/>
        <family val="2"/>
      </rPr>
      <t xml:space="preserve">consult parents and carers to receive their allocation. Local authorities should use the box to the right to confirm that they have consulted with parents and carers about their plan and projects and complete the 'Consultation form' below.
</t>
    </r>
  </si>
  <si>
    <t>Total planned number of additional places</t>
  </si>
  <si>
    <t>Total planned number of improvement projects</t>
  </si>
  <si>
    <r>
      <rPr>
        <b/>
        <sz val="14"/>
        <color theme="0"/>
        <rFont val="Arial"/>
        <family val="2"/>
      </rPr>
      <t>Other funding</t>
    </r>
    <r>
      <rPr>
        <b/>
        <sz val="12"/>
        <color theme="0"/>
        <rFont val="Arial"/>
        <family val="2"/>
      </rPr>
      <t xml:space="preserve">
</t>
    </r>
    <r>
      <rPr>
        <sz val="12"/>
        <color theme="0"/>
        <rFont val="Arial"/>
        <family val="2"/>
      </rPr>
      <t xml:space="preserve"> other than the SEND capital allocation (where applicable)</t>
    </r>
  </si>
  <si>
    <t xml:space="preserve">Special provision plan </t>
  </si>
  <si>
    <t>Limits set on cells</t>
  </si>
  <si>
    <t>Special provision fund capital plan</t>
  </si>
  <si>
    <t xml:space="preserve">Input form, project information form: rows I and J have an entry limit of 200 places </t>
  </si>
  <si>
    <t>Input form, project information form: row L has an expenditure limit of the selected special provision fund allocation i.e. the LA cannot invest more special provision fund money that it will receive</t>
  </si>
  <si>
    <t>Input form, project information form: row J has an expenditure limit of the entered figure for other investment i.e. the LA cannot type that they will invest more in one project than the total sum of their expenditure</t>
  </si>
  <si>
    <t>Input form, project information form: Word limits of 200 characters to row O</t>
  </si>
  <si>
    <t>Input form, project information form: Word limits of 600 characters to row P</t>
  </si>
  <si>
    <t>Input form, consultation form: Word limits of 200 characters to row B</t>
  </si>
  <si>
    <t>Input form, consultation form: Word limits of 200 characters to row D</t>
  </si>
  <si>
    <t>Input form, consultation form: Word limits of 600 characters to row F</t>
  </si>
  <si>
    <t>Input form, consultation form: Word limits of 600 characters to row N</t>
  </si>
  <si>
    <t xml:space="preserve">Input form, L7: Conditional formatting if rows  </t>
  </si>
  <si>
    <t>Special provision fund additional planned places</t>
  </si>
  <si>
    <t>Other investment additional planend places</t>
  </si>
  <si>
    <t>Total additional planned places</t>
  </si>
  <si>
    <t>Click 'Enable content' at the top of the form.</t>
  </si>
  <si>
    <t>Lord Blyton Primary School, Blyton Avenue, South Shields, Tyne and Wear, NE34 9BN</t>
  </si>
  <si>
    <t>The Sue Hedley Nursery School, Campbell Park Road, Hebburn, Tyne and Wear, NE31 1QY</t>
  </si>
  <si>
    <t>SEMH - Social, Emotional and Mental Health/Communitaction Interaction</t>
  </si>
  <si>
    <t>SEMH - Social, Emotional and Mental Health/Communitaction Interaction/MLD</t>
  </si>
  <si>
    <t xml:space="preserve">Parkview, Temple Park Road
South Shields
Tyne and Wear
NE34 0QA </t>
  </si>
  <si>
    <t>SLCN - Speech, language and Communication, SEMH - Social, Emotional and Mental Health and those children on the ASC spectrum</t>
  </si>
  <si>
    <t>SEND Strategy Group – Parent/Carers, Health, Education, Social Care and voluntary groups</t>
  </si>
  <si>
    <t>SEND Data, Key Priorities for the SEND Strategy, views from Health, Social Care, Parents views</t>
  </si>
  <si>
    <t>Agreement over the Strategy and commitment to the 4 workstreams</t>
  </si>
  <si>
    <t>Multi-disciplinary Consultation on SEND Strategy with parents</t>
  </si>
  <si>
    <t>The rise in ASD/SEMH and solutions to meet these growing needs</t>
  </si>
  <si>
    <t>Final agreement on the SEND Strategy and the four key areas</t>
  </si>
  <si>
    <t xml:space="preserve">SENCO/settings Training days with Parent Partnership 
Early Years through to Post 19 with an average 70 participants. Chair of the Parent Partnership Board in attendance at sessions
</t>
  </si>
  <si>
    <t>All aspects of the SEND Strategy and the roll out of the SEND Ranges which highlight the need for additional support at Early Years through to vocational pathways.</t>
  </si>
  <si>
    <t>Through the training events changes in the SEND Ranges and greater understanding of the needs of the pupils and building capacity within settings to meet those needs.</t>
  </si>
  <si>
    <t>Officer Meetings – SEND Strategy</t>
  </si>
  <si>
    <t>Financial aspects and the high needs block</t>
  </si>
  <si>
    <t>Identification of need and location of settings.</t>
  </si>
  <si>
    <t>Bespoke Meetings with Parent Partnership Groups</t>
  </si>
  <si>
    <t xml:space="preserve">Discussion with parents about their wishes and hopes for the future.
SENDIAS a key part of the discussions
</t>
  </si>
  <si>
    <t>Shaping the 4 key priorities of the SEND Strategy</t>
  </si>
  <si>
    <t>Pathways for young people with ASD/SEMH – strength and areas for development</t>
  </si>
  <si>
    <t>Identification of gaps in vocational provision and lack of preparation of young people to access some college provision</t>
  </si>
  <si>
    <t>Meetings with Children Centres, PVI’s</t>
  </si>
  <si>
    <t>Discussion of the SEND Ranges and the developments around the Sue Hedley Nursery with respect to children with challenges around behaviour</t>
  </si>
  <si>
    <t>Agreement on the way forward and the support for the staff in Children Centre run nursery/child care settings</t>
  </si>
  <si>
    <t>Meetings and Training with PVI’s, Children Centres, Nursery Classes and Nursery Schools</t>
  </si>
  <si>
    <t>Training on the effective management of behaviour and the SEND Ranges</t>
  </si>
  <si>
    <t>Clear need for outreach support and provision for children with challenging behaviours who have EHCP</t>
  </si>
  <si>
    <t>Meeting with Primary Heads</t>
  </si>
  <si>
    <t>Keep in touch meetings – KIT and Primary Conference</t>
  </si>
  <si>
    <t>Information sharing and feedback</t>
  </si>
  <si>
    <t>Support for the 4 key areas of the SEND Strategy and the need for additional resource provision in primary and secondary.</t>
  </si>
  <si>
    <t>Meetings with Key Settings – Sue Hedley, Lord Blyton and Park View</t>
  </si>
  <si>
    <t>Defining the numbers and shape of the provision</t>
  </si>
  <si>
    <t>Agreement to proceed – planning agreement is required for vocational centre</t>
  </si>
  <si>
    <t xml:space="preserve">Early Years Panel Meetings and training </t>
  </si>
  <si>
    <t>Early Years issues and multi-disciplinary approaches – role of health visitor in provision and Early Help</t>
  </si>
  <si>
    <t>Shaping of the Early Years offer and identification of members for the Early Years panel – established admissions panel between Sue Hedley Nursery and Ashley development centre.</t>
  </si>
  <si>
    <t xml:space="preserve">Consultation on SEND Strategy and SEND Strategy Launch </t>
  </si>
  <si>
    <t>Open events for all those working in Education, Health and Social Care, Parents, carers and those in voluntary groups to share their thoughts on what they want for young people with SEND</t>
  </si>
  <si>
    <t>Shaping of the SEND Strategy and the launch in January by the council supported by the DfE Advisor.</t>
  </si>
  <si>
    <t>Meetings with SEMH Consultant re provision</t>
  </si>
  <si>
    <t>Review of the provision for students with SEMH and the need for vocational provision and closer working with The Beacon Centre</t>
  </si>
  <si>
    <t>Agreement on the way forward including the vocational centre</t>
  </si>
  <si>
    <t xml:space="preserve">Visits to schools and discussion with secondary Headteachers </t>
  </si>
  <si>
    <t>Looking at the needs of the secondary schools with respect to students with ASD/SEMH</t>
  </si>
  <si>
    <t>The need for higher quality alternative curriculum pathways</t>
  </si>
  <si>
    <t xml:space="preserve">Governor Training on SEND Strategy and Bid </t>
  </si>
  <si>
    <t>Information sharing on the SEND Strategy and feedback from Governors on school issues</t>
  </si>
  <si>
    <t>Additional Information Continued….</t>
  </si>
  <si>
    <t>Keelman's Way School, Campbell Park Rd, Hebburn, Tyne and Wear, NE31 1QY</t>
  </si>
  <si>
    <t xml:space="preserve">Secondary – January 24th 2018 Bolden School, Harton, St Joseph’s
Secondary Headteacher Meeting March 8th. 
</t>
  </si>
  <si>
    <t xml:space="preserve">May 8th, June 26th, July 24th, Sept 18th, 16th Oct, Dec 11th (2017), 15th Jan, 12th Mar, 23rd April, 18th June, 24th Sept, 19th Nov (2018),  28th Jan (2019) 
Meetings with minutes
</t>
  </si>
  <si>
    <t>£848, 837</t>
  </si>
  <si>
    <t>Meetings with Additional Resource Base Schools and key LA staff (SEND Services/EP Service)</t>
  </si>
  <si>
    <t>Meetings with Primary School Clusters</t>
  </si>
  <si>
    <t>Need identified for for Outreach Support, Need for Additional SEND provision including SEMH primary, ASD and SLD provision.</t>
  </si>
  <si>
    <t>Update Primary Headteachers on SEND Strategy and consult on use of High Needs Funding and SEND Capital Funding</t>
  </si>
  <si>
    <t>Meetings with Special School Headteachers</t>
  </si>
  <si>
    <t>Update Special School Headteachers on SEND Strategy and consult on future use of High Needs Funding and SEND Capital Funding</t>
  </si>
  <si>
    <t>Autism Strategic Group</t>
  </si>
  <si>
    <t xml:space="preserve">Group established to identify direction of services to meet the needs of individuals and their families diagnosed with Autism. Group includes LA reps, health and social care, voluntary orgs, parents of children and young people with autism, service users. </t>
  </si>
  <si>
    <t>Task and finish group established to oversee Outreach provision.</t>
  </si>
  <si>
    <t>Confirmation of the SEND Strategy key principles and the need for ARB and more vocational pathways.</t>
  </si>
  <si>
    <t>Will Inform new JSNAA and Local Authority Strategy for Autism.</t>
  </si>
  <si>
    <t>Inform future SEND provision</t>
  </si>
  <si>
    <t>Preparing for Adulthood Self Assessment
Preparing for Adulthood Action Planning event</t>
  </si>
  <si>
    <t>11th March (2019)
4th April (2019)</t>
  </si>
  <si>
    <t>Local area self assessment of Preparing for Adulthood (facilited by NDTi). Session brough Education, Health and Social Care, volutnary orgs and parents together to identify strenghts and areas for development.
Local area action planning event</t>
  </si>
  <si>
    <t xml:space="preserve">Action plan to be written. Key areas include Transition at 18, lack of opportunities for SEND young people/adults at 18 plus.
Action plan written to meet PFA outcomes.
</t>
  </si>
  <si>
    <t>2nd April, 1st May (2019)</t>
  </si>
  <si>
    <t>Drop in sessions held at Stronger Together (parent partnership) premises to consult with parents and carers regarding their views of SEND provision in South Tyneside.</t>
  </si>
  <si>
    <t>10th May (2019)</t>
  </si>
  <si>
    <t>Leisure Activities for Children and Young People with SEND</t>
  </si>
  <si>
    <t>Consulation event with parents and carers on current Leisure Activities available with South Tyneside</t>
  </si>
  <si>
    <t>8th Feb, 16th May (2019)</t>
  </si>
  <si>
    <t>5th Dec (2018) 23rd May (2019)</t>
  </si>
  <si>
    <t>Indentified gaps in provision, particularly Autism.</t>
  </si>
  <si>
    <t xml:space="preserve">December (2017)
Consultation events on the SEND Strategy
</t>
  </si>
  <si>
    <t xml:space="preserve">Oct 18th, Nov 24th (2017), Jan 25th,  Feb 9th - Secondary SENCO’s
TAs training on SEND Strategy and bid - Feb 21st (2018)
</t>
  </si>
  <si>
    <t xml:space="preserve">Oct 25th (2017)
February 1st (2018) SEND Team Strategy Launch 
</t>
  </si>
  <si>
    <t xml:space="preserve">September 29th – PP Conference on SEND
SENDIAS meeting October 16th (2018)
</t>
  </si>
  <si>
    <t>November 3rd (2017)</t>
  </si>
  <si>
    <t>Meetings with South Tyneside College</t>
  </si>
  <si>
    <t>November 6th (2017)</t>
  </si>
  <si>
    <t xml:space="preserve">January 23rd, February 9th (2018), PVI’s, + nursey classes and Children’s centres training and consultation. </t>
  </si>
  <si>
    <t xml:space="preserve">November 23rd (2017), 
Meetings and telephone discussions
February/ March (2018)
</t>
  </si>
  <si>
    <t xml:space="preserve">December 1st (2017), Schools/Parents/Health and Social Care
December 7th Health and Social Care
SEND Strategy Launch January 31st (2018)
</t>
  </si>
  <si>
    <t>January 15th (2018)</t>
  </si>
  <si>
    <t>January 24th (2018)</t>
  </si>
  <si>
    <t>Drop in Sessions for parents and carers of children and young people with SEND</t>
  </si>
  <si>
    <t>Parents, carers and families are tremendously excited about this vocational provision with a multi-disciplinary team wrap around service. In all consultations with families they are concerned about the lack of specialist vocational pathways and the opportunities for their children to prepare themselves for adult life. In consultation with young people themselves they want to work and plan for the future like anyone else, they want support around life skills, travel training and job hunting. This provision is due to open in June 2019.</t>
  </si>
  <si>
    <t>In consultation with parents, families and carers the importance of earlier identification was key with a rapid multi-disciplinary response to supporting their child and themselves as a family. They are co-producers and feel that the earlier their child can be identified and an effective specialist package put in place the better. This provision is due to open in Sept 19.</t>
  </si>
  <si>
    <t>Severe learning difficulty (SLD);
Profound and multiple learning difficulty (PMLD) and children on the ASC spectrum.</t>
  </si>
  <si>
    <r>
      <t>Our SEND Strategy identified as one of it</t>
    </r>
    <r>
      <rPr>
        <strike/>
        <sz val="12"/>
        <color rgb="FFFF0000"/>
        <rFont val="Arial"/>
        <family val="2"/>
      </rPr>
      <t>'</t>
    </r>
    <r>
      <rPr>
        <sz val="12"/>
        <color theme="1"/>
        <rFont val="Arial"/>
        <family val="2"/>
      </rPr>
      <t xml:space="preserve">s four areas for development that we need to 'improve our local provision so that our young people can be educated in their own communities'. </t>
    </r>
  </si>
  <si>
    <r>
      <t xml:space="preserve">Sue Hedley Nursery is an ‘outstanding provision – Ofsted 2017’ and an inclusive setting. Its plays a pivotal part in the LAs SEND Strategy providing specialist multi-disciplinary support, outreach and placements for those children who are exhibiting challenging behaviours. The nursery works closely with Keelmans Way special school which is on the same site along with the Early Excellence Children’s Centre and the Early Help team. The LAs SEND Strategy highlights the growing numbers of children in the Early Years who have challenging behaviour, some of whom attend the nursery. The Capital Build monies will refurbish part of the building so that more pupils can access the specialist support and that the specialist provision can be extended to support Reception age pupils.
Currently there are 6 nursery pupils with a diagnosis of ASD and there are 14 pupils in reception classes across the borough with a diagnosis of ASD as the primary need (11) or Speech, Language and Communication Need (SLCN) (3). The data coming through from the Private, Voluntary and Independent settings, Children Centres, Child Minders and Early Years settings demonstrates that the needs of the children coming through are more complex and growing rapidly in number.
The expansion of the resource at Sue Hedley would also be supported through the early identification of need by the Portage Service and the multi-agency approach through the work of the Children’s Centre and Keelman’s Way special school. 
</t>
    </r>
    <r>
      <rPr>
        <b/>
        <sz val="12"/>
        <color rgb="FFCC3399"/>
        <rFont val="Arial"/>
        <family val="2"/>
      </rPr>
      <t>Completed March 2019.</t>
    </r>
  </si>
  <si>
    <t>Statutory Consulation with parents of pupils at Lord Blyton Primary School</t>
  </si>
  <si>
    <t>Consultation event with parents of pupils at Lord Blyton Primary School regarding SEMH additional resource base</t>
  </si>
  <si>
    <t>Statutory Process - seek views of parents and answer any questions regarding proposed provision</t>
  </si>
  <si>
    <t>November 23rd (2017), Meeting at Sue Hedley Nursery
October 8th 2019.</t>
  </si>
  <si>
    <t xml:space="preserve">Parents Consultation Event
Hedworth Hall </t>
  </si>
  <si>
    <t>18th October 2019</t>
  </si>
  <si>
    <t>24th Sept 2019</t>
  </si>
  <si>
    <t>Consultation event with parents following WSOA and to outline workstreams and progress made.</t>
  </si>
  <si>
    <t>Inform future provision including need for greater inclusion within mainstream settings</t>
  </si>
  <si>
    <t>9th Oct, 10th Oct (2018), 16th Jan, 4th April, 20th May, 21st May, 22nd May (2019) 1st May (2020), 5th May (2020)</t>
  </si>
  <si>
    <t>25th Sept, 15th Nov (2018), 27th March (2019), 3rd June (2020)</t>
  </si>
  <si>
    <t>Information sharing on the SEND Strategy and identified need for outreach support.
Review of Outreach Support and update on Lord Blyton ARB (2020)</t>
  </si>
  <si>
    <t>Epinay Business and Enterprise School</t>
  </si>
  <si>
    <t>Pupils have a wide range of SEND including ASD, SLD with associated learning difficulties and disabilities</t>
  </si>
  <si>
    <t xml:space="preserve">Epinay School is due to re-locate to a larger site in April 2022. This funding will provide a temporary demountable classroom for 10 additional pupils until the new site is completed. </t>
  </si>
  <si>
    <r>
      <t>Keelman's Way School caters for students with a range of needs including SLD, PLMD and Autism.It was rated in October 2018 as 'Good'. Through consultation with parents and carers the SEND Strategy has prioritised  the need to retain children within their local communities rather than placing them in</t>
    </r>
    <r>
      <rPr>
        <sz val="12"/>
        <rFont val="Arial"/>
        <family val="2"/>
      </rPr>
      <t xml:space="preserve"> high cost </t>
    </r>
    <r>
      <rPr>
        <sz val="12"/>
        <color theme="1"/>
        <rFont val="Arial"/>
        <family val="2"/>
      </rPr>
      <t xml:space="preserve">out of borough placements. Due to </t>
    </r>
    <r>
      <rPr>
        <sz val="12"/>
        <rFont val="Arial"/>
        <family val="2"/>
      </rPr>
      <t>the increasing demand for places for children with SLD/PMLD there is a need to increase provision within Keelman's Way. The Capital Funding will allow for an additonal classroom to be built to provide 10 additional Early Years places.</t>
    </r>
    <r>
      <rPr>
        <sz val="12"/>
        <color theme="1"/>
        <rFont val="Arial"/>
        <family val="2"/>
      </rPr>
      <t xml:space="preserve">
</t>
    </r>
    <r>
      <rPr>
        <b/>
        <sz val="12"/>
        <color rgb="FFCC3399"/>
        <rFont val="Arial"/>
        <family val="2"/>
      </rPr>
      <t>This classroom opened in October 2020</t>
    </r>
  </si>
  <si>
    <t>Due to open September 2021</t>
  </si>
  <si>
    <r>
      <t xml:space="preserve">Park View Special School caters for students with a range of social emotional, mental health and communication, interaction needs. It was rated by Ofsted as a ‘good’ school in 2017. The LA SEND Strategy recognises that there is a growing need for specialist vocational provision for students 14-19 with SEMH, ASD and those who present challenging behaviours. The SEND Strategy highlights the need to have a clear pathway and effective transition arrangements with a focus on work, employment and leisure activities preparing for adult life (PFA). Currently there are 109 in secondary provision who have a diagnosis of SEMH and 131 with ASD as a primary diagnosis. Of those 109 students who have SEMH, 75 are in special schools with 12 of those placed in out of area provision. 28 students with SEMH attend local college provision and 20 attend out of area or other Post 16 providers. Of those 131 with ASD, 83 attend secondary special schools in South Tyneside and 9 are in out of area provision. There are 65 students with ASD Post 16, 5 in special schools, 36 in local College provision and 24 in out of area provision. 
This vocational centre for 25 students in the first instance would offer a range of practical courses in welding, hair and beauty, engineering, catering, motor vehicle and office management, students would have access to small groups and individual bespoke support. This will prepare them more effectively for their next stage towards adulthood and offer those students in mainstream access to these facilities as well as those in more specialist settings. The vocational centre will be based in an industrial part of the borough with easy access to bus and metro station and is walking distance to Jarrow town centre. This provision should reduce our over reliance on special school places and reduce out of area placements. It will reduce our home to school/college transport and prepare students to travel more independently. This provision will offer both students and their families a well planned career pathway alongside a strong pastoral wrap around service and specialist multi-disciplinary support to achieve qualifications in key skills as well as vocational areas. There will be a specialist mental health nurse as part of the team through a jointly funded Health/LA project </t>
    </r>
    <r>
      <rPr>
        <b/>
        <sz val="12"/>
        <color theme="1"/>
        <rFont val="Arial"/>
        <family val="2"/>
      </rPr>
      <t xml:space="preserve">- </t>
    </r>
    <r>
      <rPr>
        <b/>
        <sz val="12"/>
        <color rgb="FFCC3399"/>
        <rFont val="Arial"/>
        <family val="2"/>
      </rPr>
      <t>Opened April 2019.</t>
    </r>
    <r>
      <rPr>
        <sz val="12"/>
        <color theme="1"/>
        <rFont val="Arial"/>
        <family val="2"/>
      </rPr>
      <t xml:space="preserve">
</t>
    </r>
  </si>
  <si>
    <r>
      <t xml:space="preserve">Lord Blyton is rated as a ‘good school’ by Ofsted (2017). It is an inclusive school with a clear focus on meeting pupil’s individual needs and in particular mental health/emotional wellbeing. The school has a member of staff who is a ‘mental health champion’ and who is specialist trained. The LAs SEND Strategy has identified a significant rise in pupils with SEMH and ASD at primary, many of whom in addition have communication and interaction needs. The LA is committed to increase the number of schools with Additional Resource Based provision and to reduce their over reliance on special school placements. Currently there are 57 pupils with SEMH in Primary Schools, 31 in special schools/resource bases with 9 being in Bamburgh special school and 2 in out of area specialist provision. There are 157 pupils with ASD as a primary need in primary schools, 59 are in specialist provision with 3 in out of area specialist provision. 
The Capital Build monies would provide funds to re model and/or place additional classrooms in the school for an Additional Resource Base to provide for pupils who exhibit changing behaviours, communication and interaction needs and who have a need for a therapeutic multi-disciplinary intervention. The Resource Base would cater for between 10-13 pupils and would provide an outreach service into schools. It would work in partnership with the highly successful Hebburn Lakes Resource Base who have a long history of working with pupils who have SEND.
</t>
    </r>
    <r>
      <rPr>
        <b/>
        <sz val="12"/>
        <color rgb="FFCC3399"/>
        <rFont val="Arial"/>
        <family val="2"/>
      </rPr>
      <t>Opening Sept 2021</t>
    </r>
  </si>
  <si>
    <t>Stat</t>
  </si>
  <si>
    <t>Statutory Consulation with parents of pupils at Epinay Business and Enterprise School</t>
  </si>
  <si>
    <t>Consultation event with parents of pupils at Epinay Business and Enterprise School</t>
  </si>
  <si>
    <t>23rd March 2021</t>
  </si>
  <si>
    <t>Statutory Consultation with parents of pupils at Epinay Business and Enterprise School</t>
  </si>
  <si>
    <t>10th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</si>
</sst>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2" formatCode="_-&quot;£&quot;* #,##0_-;\-&quot;£&quot;* #,##0_-;_-&quot;£&quot;* &quot;-&quot;_-;_-@_-"/>
    <numFmt numFmtId="44" formatCode="_-&quot;£&quot;* #,##0.00_-;\-&quot;£&quot;* #,##0.00_-;_-&quot;£&quot;* &quot;-&quot;??_-;_-@_-"/>
    <numFmt numFmtId="164" formatCode="&quot;£&quot;#,##0"/>
    <numFmt numFmtId="165" formatCode="_-&quot;£&quot;* #,##0_-;\-&quot;£&quot;* #,##0_-;_-&quot;£&quot;* &quot;-&quot;??_-;_-@_-"/>
  </numFmts>
  <fonts count="68" x14ac:knownFonts="1">
    <font>
      <sz val="11"/>
      <color theme="1"/>
      <name val="Calibri"/>
      <family val="2"/>
      <scheme val="minor"/>
    </font>
    <font>
      <b/>
      <sz val="11"/>
      <color theme="0"/>
      <name val="Calibri"/>
      <family val="2"/>
      <scheme val="minor"/>
    </font>
    <font>
      <b/>
      <sz val="20"/>
      <color theme="8" tint="-0.249977111117893"/>
      <name val="Calibri"/>
      <family val="2"/>
      <scheme val="minor"/>
    </font>
    <font>
      <sz val="11"/>
      <color theme="1"/>
      <name val="Calibri"/>
      <family val="2"/>
      <scheme val="minor"/>
    </font>
    <font>
      <sz val="10"/>
      <name val="Arial"/>
      <family val="2"/>
    </font>
    <font>
      <sz val="11"/>
      <color theme="1"/>
      <name val="Arial"/>
      <family val="2"/>
    </font>
    <font>
      <sz val="12"/>
      <color theme="1"/>
      <name val="Arial"/>
      <family val="2"/>
    </font>
    <font>
      <sz val="18"/>
      <color theme="6" tint="-0.499984740745262"/>
      <name val="Calibri"/>
      <family val="2"/>
      <scheme val="minor"/>
    </font>
    <font>
      <sz val="10"/>
      <color theme="6" tint="-0.499984740745262"/>
      <name val="Calibri"/>
      <family val="2"/>
      <scheme val="minor"/>
    </font>
    <font>
      <sz val="16"/>
      <color theme="6" tint="-0.499984740745262"/>
      <name val="Calibri"/>
      <family val="2"/>
      <scheme val="minor"/>
    </font>
    <font>
      <b/>
      <sz val="16"/>
      <color theme="6" tint="-0.499984740745262"/>
      <name val="Calibri"/>
      <family val="2"/>
      <scheme val="minor"/>
    </font>
    <font>
      <sz val="12"/>
      <color theme="6" tint="-0.499984740745262"/>
      <name val="Arial"/>
      <family val="2"/>
    </font>
    <font>
      <sz val="11"/>
      <color theme="6" tint="-0.499984740745262"/>
      <name val="Arial"/>
      <family val="2"/>
    </font>
    <font>
      <sz val="11"/>
      <color theme="6" tint="-0.499984740745262"/>
      <name val="Calibri"/>
      <family val="2"/>
      <scheme val="minor"/>
    </font>
    <font>
      <b/>
      <sz val="11"/>
      <color theme="6" tint="-0.499984740745262"/>
      <name val="Calibri"/>
      <family val="2"/>
      <scheme val="minor"/>
    </font>
    <font>
      <sz val="14"/>
      <color theme="1"/>
      <name val="Arial"/>
      <family val="2"/>
    </font>
    <font>
      <b/>
      <sz val="12"/>
      <color theme="1"/>
      <name val="Arial"/>
      <family val="2"/>
    </font>
    <font>
      <sz val="12"/>
      <color theme="6" tint="-0.499984740745262"/>
      <name val="Calibri"/>
      <family val="2"/>
      <scheme val="minor"/>
    </font>
    <font>
      <sz val="12"/>
      <color theme="1"/>
      <name val="Calibri"/>
      <family val="2"/>
      <scheme val="minor"/>
    </font>
    <font>
      <b/>
      <sz val="14"/>
      <color theme="1"/>
      <name val="Arial"/>
      <family val="2"/>
    </font>
    <font>
      <sz val="18"/>
      <color theme="6" tint="-0.499984740745262"/>
      <name val="Arial"/>
      <family val="2"/>
    </font>
    <font>
      <u/>
      <sz val="12"/>
      <color theme="1"/>
      <name val="Arial"/>
      <family val="2"/>
    </font>
    <font>
      <b/>
      <sz val="12"/>
      <color theme="0"/>
      <name val="Arial"/>
      <family val="2"/>
    </font>
    <font>
      <sz val="12"/>
      <color theme="0"/>
      <name val="Arial"/>
      <family val="2"/>
    </font>
    <font>
      <b/>
      <u/>
      <sz val="12"/>
      <color theme="1"/>
      <name val="Arial"/>
      <family val="2"/>
    </font>
    <font>
      <sz val="11"/>
      <color rgb="FF1F4E79"/>
      <name val="Arial"/>
      <family val="2"/>
    </font>
    <font>
      <b/>
      <sz val="16"/>
      <color theme="1"/>
      <name val="Arial"/>
      <family val="2"/>
    </font>
    <font>
      <sz val="16"/>
      <color theme="1"/>
      <name val="Arial"/>
      <family val="2"/>
    </font>
    <font>
      <sz val="12"/>
      <name val="Arial"/>
      <family val="2"/>
    </font>
    <font>
      <sz val="11"/>
      <color theme="0"/>
      <name val="Arial"/>
      <family val="2"/>
    </font>
    <font>
      <b/>
      <sz val="12"/>
      <color rgb="FFC00000"/>
      <name val="Arial"/>
      <family val="2"/>
    </font>
    <font>
      <b/>
      <u/>
      <sz val="12"/>
      <color rgb="FFC00000"/>
      <name val="Arial"/>
      <family val="2"/>
    </font>
    <font>
      <b/>
      <sz val="12"/>
      <color rgb="FFC00000"/>
      <name val="Calibri"/>
      <family val="2"/>
      <scheme val="minor"/>
    </font>
    <font>
      <sz val="12"/>
      <color rgb="FFC00000"/>
      <name val="Arial"/>
      <family val="2"/>
    </font>
    <font>
      <sz val="12"/>
      <color rgb="FFC00000"/>
      <name val="Calibri"/>
      <family val="2"/>
      <scheme val="minor"/>
    </font>
    <font>
      <sz val="14"/>
      <color theme="0"/>
      <name val="Arial"/>
      <family val="2"/>
    </font>
    <font>
      <b/>
      <sz val="14"/>
      <color theme="0"/>
      <name val="Arial"/>
      <family val="2"/>
    </font>
    <font>
      <b/>
      <sz val="12"/>
      <color theme="6" tint="-0.499984740745262"/>
      <name val="Arial"/>
      <family val="2"/>
    </font>
    <font>
      <sz val="13"/>
      <color theme="6" tint="-0.499984740745262"/>
      <name val="Arial"/>
      <family val="2"/>
    </font>
    <font>
      <b/>
      <sz val="13"/>
      <color theme="6" tint="-0.499984740745262"/>
      <name val="Arial"/>
      <family val="2"/>
    </font>
    <font>
      <b/>
      <sz val="14"/>
      <color theme="8" tint="-0.499984740745262"/>
      <name val="Arial"/>
      <family val="2"/>
    </font>
    <font>
      <b/>
      <sz val="11"/>
      <color theme="8" tint="-0.499984740745262"/>
      <name val="Arial"/>
      <family val="2"/>
    </font>
    <font>
      <sz val="14"/>
      <color theme="8" tint="-0.499984740745262"/>
      <name val="Arial"/>
      <family val="2"/>
    </font>
    <font>
      <sz val="14"/>
      <color theme="8" tint="-0.499984740745262"/>
      <name val="Calibri"/>
      <family val="2"/>
      <scheme val="minor"/>
    </font>
    <font>
      <b/>
      <sz val="13"/>
      <color theme="0"/>
      <name val="Arial"/>
      <family val="2"/>
    </font>
    <font>
      <b/>
      <sz val="13"/>
      <color theme="1"/>
      <name val="Calibri"/>
      <family val="2"/>
      <scheme val="minor"/>
    </font>
    <font>
      <b/>
      <sz val="20"/>
      <color theme="0"/>
      <name val="Arial"/>
      <family val="2"/>
    </font>
    <font>
      <b/>
      <sz val="20"/>
      <color theme="1"/>
      <name val="Arial"/>
      <family val="2"/>
    </font>
    <font>
      <b/>
      <sz val="20"/>
      <color theme="1"/>
      <name val="Calibri"/>
      <family val="2"/>
      <scheme val="minor"/>
    </font>
    <font>
      <sz val="13"/>
      <color theme="0"/>
      <name val="Arial"/>
      <family val="2"/>
    </font>
    <font>
      <b/>
      <sz val="20"/>
      <color theme="8" tint="-0.499984740745262"/>
      <name val="Arial"/>
      <family val="2"/>
    </font>
    <font>
      <sz val="20"/>
      <color theme="8" tint="-0.499984740745262"/>
      <name val="Arial"/>
      <family val="2"/>
    </font>
    <font>
      <u/>
      <sz val="14"/>
      <color theme="0"/>
      <name val="Arial"/>
      <family val="2"/>
    </font>
    <font>
      <sz val="14"/>
      <color theme="1"/>
      <name val="Calibri"/>
      <family val="2"/>
      <scheme val="minor"/>
    </font>
    <font>
      <sz val="36"/>
      <color theme="8" tint="-0.499984740745262"/>
      <name val="Calibri"/>
      <family val="2"/>
      <scheme val="minor"/>
    </font>
    <font>
      <b/>
      <sz val="14"/>
      <color theme="2" tint="-0.749992370372631"/>
      <name val="Arial"/>
      <family val="2"/>
    </font>
    <font>
      <b/>
      <sz val="15"/>
      <color theme="0"/>
      <name val="Calibri"/>
      <family val="2"/>
      <scheme val="minor"/>
    </font>
    <font>
      <sz val="13"/>
      <color theme="1"/>
      <name val="Arial"/>
      <family val="2"/>
    </font>
    <font>
      <sz val="13"/>
      <color theme="1"/>
      <name val="Calibri"/>
      <family val="2"/>
      <scheme val="minor"/>
    </font>
    <font>
      <sz val="22"/>
      <color theme="1"/>
      <name val="Calibri"/>
      <family val="2"/>
      <scheme val="minor"/>
    </font>
    <font>
      <sz val="24"/>
      <color rgb="FF0070C0"/>
      <name val="Arial"/>
      <family val="2"/>
    </font>
    <font>
      <sz val="24"/>
      <color rgb="FF0070C0"/>
      <name val="Calibri"/>
      <family val="2"/>
      <scheme val="minor"/>
    </font>
    <font>
      <sz val="22"/>
      <color theme="8" tint="-0.499984740745262"/>
      <name val="Calibri"/>
      <family val="2"/>
      <scheme val="minor"/>
    </font>
    <font>
      <sz val="13"/>
      <color theme="0"/>
      <name val="Calibri"/>
      <family val="2"/>
      <scheme val="minor"/>
    </font>
    <font>
      <strike/>
      <sz val="12"/>
      <color rgb="FFFF0000"/>
      <name val="Arial"/>
      <family val="2"/>
    </font>
    <font>
      <b/>
      <sz val="12"/>
      <color rgb="FFCC3399"/>
      <name val="Arial"/>
      <family val="2"/>
    </font>
    <font>
      <sz val="12"/>
      <name val="Arial"/>
    </font>
    <font>
      <sz val="12"/>
      <color theme="1"/>
      <name val="Arial"/>
    </font>
  </fonts>
  <fills count="19">
    <fill>
      <patternFill patternType="none"/>
    </fill>
    <fill>
      <patternFill patternType="gray125"/>
    </fill>
    <fill>
      <patternFill patternType="solid">
        <fgColor theme="8" tint="-0.249977111117893"/>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EFF4FF"/>
        <bgColor indexed="64"/>
      </patternFill>
    </fill>
    <fill>
      <patternFill patternType="solid">
        <fgColor them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499984740745262"/>
        <bgColor indexed="64"/>
      </patternFill>
    </fill>
    <fill>
      <patternFill patternType="solid">
        <fgColor rgb="FFE3D6FE"/>
        <bgColor indexed="64"/>
      </patternFill>
    </fill>
  </fills>
  <borders count="77">
    <border>
      <left/>
      <right/>
      <top/>
      <bottom/>
      <diagonal/>
    </border>
    <border>
      <left/>
      <right/>
      <top/>
      <bottom style="medium">
        <color indexed="64"/>
      </bottom>
      <diagonal/>
    </border>
    <border>
      <left style="medium">
        <color theme="8" tint="-0.249977111117893"/>
      </left>
      <right/>
      <top/>
      <bottom/>
      <diagonal/>
    </border>
    <border>
      <left style="thin">
        <color theme="8" tint="-0.249977111117893"/>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right/>
      <top style="thin">
        <color theme="8" tint="-0.249977111117893"/>
      </top>
      <bottom style="thin">
        <color theme="8" tint="-0.249977111117893"/>
      </bottom>
      <diagonal/>
    </border>
    <border>
      <left style="thin">
        <color theme="6" tint="-0.249977111117893"/>
      </left>
      <right style="thin">
        <color theme="6" tint="-0.249977111117893"/>
      </right>
      <top style="thin">
        <color theme="6" tint="-0.249977111117893"/>
      </top>
      <bottom style="thin">
        <color theme="6" tint="-0.249977111117893"/>
      </bottom>
      <diagonal/>
    </border>
    <border>
      <left style="thin">
        <color theme="6" tint="-0.249977111117893"/>
      </left>
      <right/>
      <top style="thin">
        <color theme="6" tint="-0.249977111117893"/>
      </top>
      <bottom style="thin">
        <color theme="6" tint="-0.249977111117893"/>
      </bottom>
      <diagonal/>
    </border>
    <border>
      <left style="thin">
        <color theme="6" tint="-0.249977111117893"/>
      </left>
      <right/>
      <top/>
      <bottom/>
      <diagonal/>
    </border>
    <border>
      <left style="thin">
        <color theme="6" tint="-0.249977111117893"/>
      </left>
      <right style="thin">
        <color theme="6" tint="-0.249977111117893"/>
      </right>
      <top/>
      <bottom style="thin">
        <color theme="6" tint="-0.249977111117893"/>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top/>
      <bottom style="thin">
        <color theme="6" tint="-0.249977111117893"/>
      </bottom>
      <diagonal/>
    </border>
    <border>
      <left style="thin">
        <color theme="0"/>
      </left>
      <right style="thin">
        <color theme="0"/>
      </right>
      <top style="thin">
        <color theme="0"/>
      </top>
      <bottom style="thin">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n">
        <color theme="6" tint="-0.249977111117893"/>
      </left>
      <right/>
      <top/>
      <bottom style="thin">
        <color theme="6" tint="-0.249977111117893"/>
      </bottom>
      <diagonal/>
    </border>
    <border>
      <left style="thick">
        <color theme="0"/>
      </left>
      <right style="thin">
        <color theme="6" tint="-0.249977111117893"/>
      </right>
      <top style="thick">
        <color theme="0"/>
      </top>
      <bottom style="thick">
        <color theme="0"/>
      </bottom>
      <diagonal/>
    </border>
    <border>
      <left style="thin">
        <color theme="6" tint="-0.249977111117893"/>
      </left>
      <right style="thick">
        <color theme="0"/>
      </right>
      <top style="thick">
        <color theme="0"/>
      </top>
      <bottom style="thick">
        <color theme="0"/>
      </bottom>
      <diagonal/>
    </border>
    <border>
      <left style="thick">
        <color theme="0"/>
      </left>
      <right style="thin">
        <color theme="6" tint="0.39997558519241921"/>
      </right>
      <top style="thick">
        <color theme="0"/>
      </top>
      <bottom style="thin">
        <color theme="6" tint="0.39997558519241921"/>
      </bottom>
      <diagonal/>
    </border>
    <border>
      <left style="thin">
        <color theme="6" tint="0.39997558519241921"/>
      </left>
      <right style="thin">
        <color theme="6" tint="0.39997558519241921"/>
      </right>
      <top style="thick">
        <color theme="0"/>
      </top>
      <bottom style="thin">
        <color theme="6" tint="0.39997558519241921"/>
      </bottom>
      <diagonal/>
    </border>
    <border>
      <left style="thin">
        <color theme="6" tint="0.39997558519241921"/>
      </left>
      <right style="thick">
        <color theme="0"/>
      </right>
      <top style="thick">
        <color theme="0"/>
      </top>
      <bottom style="thin">
        <color theme="6" tint="0.39997558519241921"/>
      </bottom>
      <diagonal/>
    </border>
    <border>
      <left style="thick">
        <color theme="0"/>
      </left>
      <right style="thin">
        <color theme="6" tint="0.39997558519241921"/>
      </right>
      <top style="thin">
        <color theme="6" tint="0.39997558519241921"/>
      </top>
      <bottom style="thick">
        <color theme="0"/>
      </bottom>
      <diagonal/>
    </border>
    <border>
      <left style="thin">
        <color theme="6" tint="0.39997558519241921"/>
      </left>
      <right style="thin">
        <color theme="6" tint="0.39997558519241921"/>
      </right>
      <top style="thin">
        <color theme="6" tint="0.39997558519241921"/>
      </top>
      <bottom style="thick">
        <color theme="0"/>
      </bottom>
      <diagonal/>
    </border>
    <border>
      <left style="thin">
        <color theme="6" tint="0.39997558519241921"/>
      </left>
      <right style="thick">
        <color theme="0"/>
      </right>
      <top style="thin">
        <color theme="6" tint="0.39997558519241921"/>
      </top>
      <bottom style="thick">
        <color theme="0"/>
      </bottom>
      <diagonal/>
    </border>
    <border>
      <left/>
      <right/>
      <top style="thin">
        <color theme="6" tint="0.39997558519241921"/>
      </top>
      <bottom style="thin">
        <color theme="6" tint="0.39997558519241921"/>
      </bottom>
      <diagonal/>
    </border>
    <border>
      <left style="thick">
        <color theme="0"/>
      </left>
      <right style="thick">
        <color theme="0"/>
      </right>
      <top style="thick">
        <color theme="0"/>
      </top>
      <bottom style="thin">
        <color theme="6" tint="0.39997558519241921"/>
      </bottom>
      <diagonal/>
    </border>
    <border>
      <left style="thick">
        <color theme="0"/>
      </left>
      <right style="thick">
        <color theme="0"/>
      </right>
      <top style="thin">
        <color theme="6" tint="0.39997558519241921"/>
      </top>
      <bottom style="thick">
        <color theme="0"/>
      </bottom>
      <diagonal/>
    </border>
    <border>
      <left style="thin">
        <color theme="9" tint="-0.249977111117893"/>
      </left>
      <right style="thin">
        <color theme="9" tint="-0.249977111117893"/>
      </right>
      <top/>
      <bottom style="thin">
        <color theme="9" tint="-0.249977111117893"/>
      </bottom>
      <diagonal/>
    </border>
    <border>
      <left style="thick">
        <color theme="0"/>
      </left>
      <right style="thin">
        <color theme="9" tint="-0.249977111117893"/>
      </right>
      <top style="thick">
        <color theme="0"/>
      </top>
      <bottom style="thick">
        <color theme="0"/>
      </bottom>
      <diagonal/>
    </border>
    <border>
      <left style="thin">
        <color theme="9" tint="-0.249977111117893"/>
      </left>
      <right style="thick">
        <color theme="0"/>
      </right>
      <top style="thick">
        <color theme="0"/>
      </top>
      <bottom style="thick">
        <color theme="0"/>
      </bottom>
      <diagonal/>
    </border>
    <border>
      <left style="thin">
        <color theme="9" tint="-0.249977111117893"/>
      </left>
      <right style="thin">
        <color theme="9" tint="-0.249977111117893"/>
      </right>
      <top style="thick">
        <color theme="0"/>
      </top>
      <bottom style="thick">
        <color theme="0"/>
      </bottom>
      <diagonal/>
    </border>
    <border>
      <left/>
      <right/>
      <top style="thick">
        <color theme="0"/>
      </top>
      <bottom/>
      <diagonal/>
    </border>
    <border>
      <left/>
      <right/>
      <top/>
      <bottom style="thick">
        <color theme="0"/>
      </bottom>
      <diagonal/>
    </border>
    <border>
      <left/>
      <right style="thick">
        <color theme="0"/>
      </right>
      <top/>
      <bottom style="thick">
        <color theme="0"/>
      </bottom>
      <diagonal/>
    </border>
    <border>
      <left style="thick">
        <color theme="0"/>
      </left>
      <right/>
      <top style="thick">
        <color theme="0"/>
      </top>
      <bottom/>
      <diagonal/>
    </border>
    <border>
      <left style="thin">
        <color theme="8" tint="-0.249977111117893"/>
      </left>
      <right/>
      <top style="thick">
        <color theme="0"/>
      </top>
      <bottom/>
      <diagonal/>
    </border>
    <border>
      <left/>
      <right style="thin">
        <color theme="8" tint="-0.249977111117893"/>
      </right>
      <top style="thick">
        <color theme="0"/>
      </top>
      <bottom/>
      <diagonal/>
    </border>
    <border>
      <left style="thin">
        <color theme="8" tint="-0.249977111117893"/>
      </left>
      <right/>
      <top style="thick">
        <color theme="0"/>
      </top>
      <bottom style="thin">
        <color theme="8" tint="-0.249977111117893"/>
      </bottom>
      <diagonal/>
    </border>
    <border>
      <left style="thin">
        <color theme="8" tint="-0.249977111117893"/>
      </left>
      <right style="thin">
        <color theme="8" tint="-0.249977111117893"/>
      </right>
      <top style="thick">
        <color theme="0"/>
      </top>
      <bottom style="thin">
        <color theme="8" tint="-0.249977111117893"/>
      </bottom>
      <diagonal/>
    </border>
    <border>
      <left/>
      <right/>
      <top style="thick">
        <color theme="0"/>
      </top>
      <bottom style="thin">
        <color theme="6" tint="-0.249977111117893"/>
      </bottom>
      <diagonal/>
    </border>
    <border>
      <left style="thin">
        <color theme="0" tint="-0.499984740745262"/>
      </left>
      <right style="thick">
        <color theme="0"/>
      </right>
      <top style="thick">
        <color theme="0"/>
      </top>
      <bottom style="thin">
        <color theme="0" tint="-0.499984740745262"/>
      </bottom>
      <diagonal/>
    </border>
    <border>
      <left style="thick">
        <color theme="0"/>
      </left>
      <right/>
      <top/>
      <bottom style="thick">
        <color theme="0"/>
      </bottom>
      <diagonal/>
    </border>
    <border>
      <left style="thin">
        <color theme="8" tint="-0.249977111117893"/>
      </left>
      <right/>
      <top/>
      <bottom style="thick">
        <color theme="0"/>
      </bottom>
      <diagonal/>
    </border>
    <border>
      <left/>
      <right style="thin">
        <color theme="8" tint="-0.249977111117893"/>
      </right>
      <top/>
      <bottom style="thick">
        <color theme="0"/>
      </bottom>
      <diagonal/>
    </border>
    <border>
      <left style="thin">
        <color theme="8" tint="-0.249977111117893"/>
      </left>
      <right/>
      <top style="thin">
        <color theme="8" tint="-0.249977111117893"/>
      </top>
      <bottom style="thick">
        <color theme="0"/>
      </bottom>
      <diagonal/>
    </border>
    <border>
      <left style="thin">
        <color theme="8" tint="-0.249977111117893"/>
      </left>
      <right style="thin">
        <color theme="8" tint="-0.249977111117893"/>
      </right>
      <top style="thin">
        <color theme="8" tint="-0.249977111117893"/>
      </top>
      <bottom style="thick">
        <color theme="0"/>
      </bottom>
      <diagonal/>
    </border>
    <border>
      <left/>
      <right/>
      <top style="thin">
        <color theme="6" tint="-0.249977111117893"/>
      </top>
      <bottom style="thick">
        <color theme="0"/>
      </bottom>
      <diagonal/>
    </border>
    <border>
      <left style="thin">
        <color theme="0" tint="-0.499984740745262"/>
      </left>
      <right style="thick">
        <color theme="0"/>
      </right>
      <top style="thin">
        <color theme="0" tint="-0.499984740745262"/>
      </top>
      <bottom style="thick">
        <color theme="0"/>
      </bottom>
      <diagonal/>
    </border>
    <border>
      <left/>
      <right style="thick">
        <color theme="0"/>
      </right>
      <top style="thick">
        <color theme="0"/>
      </top>
      <bottom style="thin">
        <color theme="0" tint="-0.499984740745262"/>
      </bottom>
      <diagonal/>
    </border>
    <border>
      <left/>
      <right/>
      <top style="thick">
        <color theme="0"/>
      </top>
      <bottom style="thin">
        <color theme="8"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9" tint="-0.249977111117893"/>
      </left>
      <right/>
      <top style="thick">
        <color theme="0"/>
      </top>
      <bottom style="thin">
        <color theme="9" tint="-0.249977111117893"/>
      </bottom>
      <diagonal/>
    </border>
    <border>
      <left/>
      <right/>
      <top style="thick">
        <color theme="0"/>
      </top>
      <bottom style="thin">
        <color theme="9" tint="-0.249977111117893"/>
      </bottom>
      <diagonal/>
    </border>
    <border>
      <left/>
      <right style="thin">
        <color theme="9" tint="-0.249977111117893"/>
      </right>
      <top style="thick">
        <color theme="0"/>
      </top>
      <bottom style="thin">
        <color theme="9" tint="-0.249977111117893"/>
      </bottom>
      <diagonal/>
    </border>
    <border>
      <left/>
      <right/>
      <top style="thin">
        <color theme="9" tint="-0.249977111117893"/>
      </top>
      <bottom/>
      <diagonal/>
    </border>
    <border>
      <left style="thin">
        <color indexed="64"/>
      </left>
      <right style="thin">
        <color indexed="64"/>
      </right>
      <top style="thin">
        <color indexed="64"/>
      </top>
      <bottom style="thin">
        <color indexed="64"/>
      </bottom>
      <diagonal/>
    </border>
    <border>
      <left style="thin">
        <color theme="9" tint="-0.249977111117893"/>
      </left>
      <right style="thin">
        <color theme="9" tint="-0.249977111117893"/>
      </right>
      <top style="thin">
        <color theme="9" tint="-0.24997711111789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9" tint="-0.249977111117893"/>
      </left>
      <right/>
      <top style="thin">
        <color theme="9" tint="-0.249977111117893"/>
      </top>
      <bottom/>
      <diagonal/>
    </border>
    <border>
      <left style="thin">
        <color theme="6" tint="-0.249977111117893"/>
      </left>
      <right style="thin">
        <color theme="6" tint="-0.249977111117893"/>
      </right>
      <top style="thin">
        <color theme="6" tint="-0.249977111117893"/>
      </top>
      <bottom/>
      <diagonal/>
    </border>
    <border>
      <left/>
      <right style="thin">
        <color theme="9" tint="-0.249977111117893"/>
      </right>
      <top style="thin">
        <color theme="9" tint="-0.249977111117893"/>
      </top>
      <bottom/>
      <diagonal/>
    </border>
  </borders>
  <cellStyleXfs count="5">
    <xf numFmtId="0" fontId="0" fillId="0" borderId="0"/>
    <xf numFmtId="44" fontId="3" fillId="0" borderId="0" applyFont="0" applyFill="0" applyBorder="0" applyAlignment="0" applyProtection="0"/>
    <xf numFmtId="0" fontId="4" fillId="0" borderId="0"/>
    <xf numFmtId="0" fontId="4" fillId="0" borderId="0"/>
    <xf numFmtId="44" fontId="3" fillId="0" borderId="0" applyFont="0" applyFill="0" applyBorder="0" applyAlignment="0" applyProtection="0"/>
  </cellStyleXfs>
  <cellXfs count="347">
    <xf numFmtId="0" fontId="0" fillId="0" borderId="0" xfId="0"/>
    <xf numFmtId="0" fontId="0" fillId="0" borderId="0" xfId="0" applyProtection="1">
      <protection locked="0"/>
    </xf>
    <xf numFmtId="0" fontId="5" fillId="0" borderId="0" xfId="0" applyFont="1" applyProtection="1">
      <protection locked="0"/>
    </xf>
    <xf numFmtId="0" fontId="0" fillId="0" borderId="0" xfId="0" applyProtection="1"/>
    <xf numFmtId="0" fontId="0" fillId="0" borderId="0" xfId="0" applyFont="1" applyAlignment="1">
      <alignment wrapText="1"/>
    </xf>
    <xf numFmtId="0" fontId="8" fillId="0" borderId="0" xfId="0" applyFont="1" applyFill="1" applyBorder="1" applyProtection="1"/>
    <xf numFmtId="0" fontId="15" fillId="0" borderId="0" xfId="0" applyFont="1" applyAlignment="1">
      <alignment wrapText="1"/>
    </xf>
    <xf numFmtId="0" fontId="5" fillId="0" borderId="0" xfId="0" applyFont="1" applyAlignment="1">
      <alignment wrapText="1"/>
    </xf>
    <xf numFmtId="0" fontId="0" fillId="0" borderId="0" xfId="0" applyFont="1" applyBorder="1" applyAlignment="1">
      <alignment wrapText="1"/>
    </xf>
    <xf numFmtId="0" fontId="6" fillId="0" borderId="0" xfId="0" applyFont="1" applyBorder="1" applyAlignment="1" applyProtection="1">
      <alignment wrapText="1"/>
      <protection locked="0"/>
    </xf>
    <xf numFmtId="0" fontId="6" fillId="0" borderId="0" xfId="0" applyFont="1" applyBorder="1" applyAlignment="1" applyProtection="1">
      <alignment horizontal="center" wrapText="1"/>
      <protection locked="0"/>
    </xf>
    <xf numFmtId="0" fontId="6" fillId="0" borderId="0" xfId="0" applyFont="1" applyBorder="1" applyAlignment="1" applyProtection="1">
      <alignment horizontal="left" wrapText="1"/>
      <protection locked="0"/>
    </xf>
    <xf numFmtId="0" fontId="6" fillId="0" borderId="0" xfId="0" applyFont="1" applyAlignment="1">
      <alignment wrapText="1"/>
    </xf>
    <xf numFmtId="0" fontId="6" fillId="0" borderId="0" xfId="0" applyFont="1" applyBorder="1" applyAlignment="1" applyProtection="1">
      <alignment vertical="top" wrapText="1"/>
      <protection locked="0"/>
    </xf>
    <xf numFmtId="0" fontId="6" fillId="5" borderId="0" xfId="0" applyFont="1" applyFill="1" applyBorder="1" applyAlignment="1" applyProtection="1">
      <alignment wrapText="1"/>
      <protection locked="0"/>
    </xf>
    <xf numFmtId="0" fontId="6" fillId="5" borderId="0" xfId="0" applyFont="1" applyFill="1" applyBorder="1" applyAlignment="1" applyProtection="1">
      <alignment vertical="top" wrapText="1"/>
      <protection locked="0"/>
    </xf>
    <xf numFmtId="0" fontId="6" fillId="5" borderId="0" xfId="0" applyFont="1" applyFill="1" applyBorder="1" applyAlignment="1" applyProtection="1">
      <alignment horizontal="left" wrapText="1"/>
      <protection locked="0"/>
    </xf>
    <xf numFmtId="0" fontId="6" fillId="5" borderId="0" xfId="0" applyFont="1" applyFill="1" applyBorder="1" applyAlignment="1" applyProtection="1">
      <alignment horizontal="center" wrapText="1"/>
      <protection locked="0"/>
    </xf>
    <xf numFmtId="0" fontId="16" fillId="5" borderId="0" xfId="0" applyFont="1" applyFill="1" applyBorder="1" applyAlignment="1" applyProtection="1">
      <alignment horizontal="center" wrapText="1"/>
      <protection locked="0"/>
    </xf>
    <xf numFmtId="14" fontId="6" fillId="5" borderId="0" xfId="0" applyNumberFormat="1" applyFont="1" applyFill="1" applyBorder="1" applyAlignment="1" applyProtection="1">
      <alignment wrapText="1"/>
      <protection locked="0"/>
    </xf>
    <xf numFmtId="0" fontId="0" fillId="5" borderId="0" xfId="0" applyFill="1" applyProtection="1"/>
    <xf numFmtId="0" fontId="23" fillId="5" borderId="0" xfId="0" applyFont="1" applyFill="1" applyBorder="1" applyAlignment="1" applyProtection="1">
      <alignment vertical="center" wrapText="1"/>
      <protection locked="0"/>
    </xf>
    <xf numFmtId="0" fontId="28" fillId="3" borderId="6" xfId="0" applyFont="1" applyFill="1" applyBorder="1" applyAlignment="1" applyProtection="1">
      <alignment vertical="top" wrapText="1"/>
      <protection locked="0"/>
    </xf>
    <xf numFmtId="164" fontId="6" fillId="3" borderId="6" xfId="0" applyNumberFormat="1" applyFont="1" applyFill="1" applyBorder="1" applyAlignment="1" applyProtection="1">
      <alignment horizontal="center" vertical="top" wrapText="1"/>
      <protection locked="0"/>
    </xf>
    <xf numFmtId="0" fontId="6" fillId="3" borderId="6" xfId="0" applyFont="1" applyFill="1" applyBorder="1" applyAlignment="1" applyProtection="1">
      <alignment vertical="top" wrapText="1"/>
      <protection locked="0"/>
    </xf>
    <xf numFmtId="0" fontId="28" fillId="3" borderId="6" xfId="0" applyFont="1" applyFill="1" applyBorder="1" applyAlignment="1" applyProtection="1">
      <alignment horizontal="left" vertical="top" wrapText="1"/>
      <protection locked="0"/>
    </xf>
    <xf numFmtId="1" fontId="6" fillId="3" borderId="6" xfId="0" applyNumberFormat="1" applyFont="1" applyFill="1" applyBorder="1" applyAlignment="1" applyProtection="1">
      <alignment horizontal="center" vertical="top" wrapText="1"/>
      <protection locked="0"/>
    </xf>
    <xf numFmtId="0" fontId="0" fillId="8" borderId="0" xfId="0" applyFont="1" applyFill="1" applyAlignment="1">
      <alignment wrapText="1"/>
    </xf>
    <xf numFmtId="0" fontId="34" fillId="8" borderId="0" xfId="0" applyFont="1" applyFill="1" applyBorder="1" applyAlignment="1">
      <alignment wrapText="1"/>
    </xf>
    <xf numFmtId="0" fontId="6" fillId="8" borderId="0" xfId="0" applyFont="1" applyFill="1" applyAlignment="1">
      <alignment wrapText="1"/>
    </xf>
    <xf numFmtId="0" fontId="5" fillId="8" borderId="0" xfId="0" applyFont="1" applyFill="1" applyAlignment="1">
      <alignment wrapText="1"/>
    </xf>
    <xf numFmtId="0" fontId="0" fillId="8" borderId="0" xfId="0" applyFont="1" applyFill="1" applyBorder="1" applyAlignment="1">
      <alignment wrapText="1"/>
    </xf>
    <xf numFmtId="0" fontId="33" fillId="8" borderId="0" xfId="0" applyFont="1" applyFill="1" applyAlignment="1">
      <alignment wrapText="1"/>
    </xf>
    <xf numFmtId="0" fontId="19" fillId="0" borderId="0" xfId="0" applyFont="1" applyFill="1" applyBorder="1" applyAlignment="1" applyProtection="1">
      <alignment wrapText="1"/>
      <protection locked="0"/>
    </xf>
    <xf numFmtId="0" fontId="28" fillId="3" borderId="9" xfId="0" applyFont="1" applyFill="1" applyBorder="1" applyAlignment="1" applyProtection="1">
      <alignment horizontal="left" vertical="top" wrapText="1"/>
      <protection locked="0"/>
    </xf>
    <xf numFmtId="0" fontId="28" fillId="3" borderId="9" xfId="0" applyFont="1" applyFill="1" applyBorder="1" applyAlignment="1" applyProtection="1">
      <alignment vertical="top" wrapText="1"/>
      <protection locked="0"/>
    </xf>
    <xf numFmtId="164" fontId="6" fillId="3" borderId="9" xfId="0" applyNumberFormat="1" applyFont="1" applyFill="1" applyBorder="1" applyAlignment="1" applyProtection="1">
      <alignment horizontal="center" vertical="top" wrapText="1"/>
      <protection locked="0"/>
    </xf>
    <xf numFmtId="0" fontId="7" fillId="0" borderId="0" xfId="0" applyFont="1" applyFill="1" applyBorder="1" applyProtection="1"/>
    <xf numFmtId="0" fontId="20" fillId="0" borderId="0" xfId="0" applyFont="1" applyFill="1" applyAlignment="1">
      <alignment wrapText="1"/>
    </xf>
    <xf numFmtId="0" fontId="7" fillId="0" borderId="0" xfId="0" applyFont="1" applyFill="1"/>
    <xf numFmtId="0" fontId="9" fillId="0" borderId="0" xfId="0" applyFont="1" applyFill="1" applyBorder="1" applyAlignment="1" applyProtection="1">
      <alignment horizontal="left"/>
    </xf>
    <xf numFmtId="0" fontId="8" fillId="0" borderId="0" xfId="0" applyFont="1" applyFill="1" applyBorder="1" applyAlignment="1" applyProtection="1"/>
    <xf numFmtId="0" fontId="8" fillId="0" borderId="0" xfId="0" applyFont="1" applyFill="1" applyBorder="1" applyAlignment="1" applyProtection="1">
      <alignment horizontal="center"/>
    </xf>
    <xf numFmtId="0" fontId="14" fillId="0" borderId="0" xfId="0" applyFont="1" applyFill="1"/>
    <xf numFmtId="0" fontId="13" fillId="0" borderId="0" xfId="0" applyFont="1" applyFill="1"/>
    <xf numFmtId="0" fontId="37" fillId="0" borderId="0" xfId="0" applyFont="1" applyFill="1" applyBorder="1" applyProtection="1"/>
    <xf numFmtId="0" fontId="11" fillId="0" borderId="0" xfId="0" applyFont="1" applyFill="1" applyBorder="1" applyProtection="1"/>
    <xf numFmtId="0" fontId="11" fillId="0" borderId="0" xfId="0" applyFont="1" applyFill="1" applyBorder="1" applyAlignment="1" applyProtection="1">
      <alignment vertical="top"/>
    </xf>
    <xf numFmtId="0" fontId="37" fillId="0" borderId="0" xfId="0" applyFont="1" applyFill="1" applyBorder="1" applyAlignment="1" applyProtection="1">
      <alignment vertical="top"/>
    </xf>
    <xf numFmtId="0" fontId="37" fillId="0" borderId="0" xfId="0" applyFont="1" applyFill="1" applyBorder="1" applyAlignment="1" applyProtection="1">
      <alignment vertical="top" wrapText="1"/>
    </xf>
    <xf numFmtId="164" fontId="37" fillId="0" borderId="0" xfId="0" applyNumberFormat="1" applyFont="1" applyFill="1" applyBorder="1" applyAlignment="1" applyProtection="1">
      <alignment horizontal="center" vertical="top" wrapText="1"/>
    </xf>
    <xf numFmtId="0" fontId="37" fillId="0" borderId="0" xfId="0" applyFont="1" applyFill="1" applyBorder="1" applyAlignment="1" applyProtection="1">
      <alignment horizontal="center" vertical="top" wrapText="1"/>
    </xf>
    <xf numFmtId="0" fontId="11" fillId="0" borderId="0" xfId="0" applyFont="1" applyFill="1" applyBorder="1" applyAlignment="1" applyProtection="1">
      <alignment horizontal="center"/>
    </xf>
    <xf numFmtId="0" fontId="37" fillId="0" borderId="0" xfId="0" applyFont="1" applyFill="1"/>
    <xf numFmtId="0" fontId="11" fillId="0" borderId="0" xfId="0" applyFont="1" applyFill="1"/>
    <xf numFmtId="0" fontId="11" fillId="9" borderId="10" xfId="0" applyFont="1" applyFill="1" applyBorder="1" applyAlignment="1" applyProtection="1">
      <alignment wrapText="1"/>
    </xf>
    <xf numFmtId="0" fontId="11" fillId="9" borderId="10" xfId="0" applyFont="1" applyFill="1" applyBorder="1" applyAlignment="1" applyProtection="1">
      <alignment vertical="top" wrapText="1"/>
    </xf>
    <xf numFmtId="0" fontId="11" fillId="9" borderId="10" xfId="0" applyFont="1" applyFill="1" applyBorder="1" applyAlignment="1" applyProtection="1">
      <alignment horizontal="center" vertical="top" wrapText="1"/>
    </xf>
    <xf numFmtId="0" fontId="37" fillId="9" borderId="10" xfId="0" applyFont="1" applyFill="1" applyBorder="1" applyAlignment="1" applyProtection="1">
      <alignment vertical="top" wrapText="1"/>
    </xf>
    <xf numFmtId="164" fontId="37" fillId="9" borderId="10" xfId="0" applyNumberFormat="1" applyFont="1" applyFill="1" applyBorder="1" applyAlignment="1" applyProtection="1">
      <alignment horizontal="center" vertical="top" wrapText="1"/>
    </xf>
    <xf numFmtId="0" fontId="37" fillId="9" borderId="10" xfId="0" applyFont="1" applyFill="1" applyBorder="1" applyAlignment="1" applyProtection="1">
      <alignment horizontal="center" vertical="top" wrapText="1"/>
    </xf>
    <xf numFmtId="0" fontId="11" fillId="9" borderId="0" xfId="0" applyFont="1" applyFill="1" applyBorder="1" applyAlignment="1" applyProtection="1">
      <alignment horizontal="left"/>
    </xf>
    <xf numFmtId="0" fontId="11" fillId="9" borderId="0" xfId="0" applyFont="1" applyFill="1" applyBorder="1" applyAlignment="1" applyProtection="1">
      <alignment horizontal="center"/>
    </xf>
    <xf numFmtId="0" fontId="11" fillId="9" borderId="0" xfId="0" applyFont="1" applyFill="1" applyBorder="1" applyAlignment="1" applyProtection="1"/>
    <xf numFmtId="3" fontId="37" fillId="9" borderId="10" xfId="0" applyNumberFormat="1" applyFont="1" applyFill="1" applyBorder="1" applyAlignment="1" applyProtection="1">
      <alignment horizontal="center" vertical="top" wrapText="1"/>
    </xf>
    <xf numFmtId="0" fontId="38" fillId="0" borderId="0" xfId="0" applyFont="1" applyFill="1" applyAlignment="1">
      <alignment wrapText="1"/>
    </xf>
    <xf numFmtId="0" fontId="39" fillId="0" borderId="0" xfId="0" applyFont="1" applyFill="1" applyAlignment="1">
      <alignment wrapText="1"/>
    </xf>
    <xf numFmtId="0" fontId="37" fillId="9" borderId="10" xfId="0" applyFont="1" applyFill="1" applyBorder="1" applyAlignment="1">
      <alignment wrapText="1"/>
    </xf>
    <xf numFmtId="0" fontId="11" fillId="9" borderId="10" xfId="0" applyFont="1" applyFill="1" applyBorder="1" applyAlignment="1">
      <alignment wrapText="1"/>
    </xf>
    <xf numFmtId="0" fontId="37" fillId="9" borderId="10" xfId="0" applyFont="1" applyFill="1" applyBorder="1" applyAlignment="1" applyProtection="1">
      <alignment wrapText="1"/>
    </xf>
    <xf numFmtId="0" fontId="37" fillId="9" borderId="10" xfId="0" applyFont="1" applyFill="1" applyBorder="1" applyAlignment="1">
      <alignment horizontal="center" vertical="center" wrapText="1"/>
    </xf>
    <xf numFmtId="0" fontId="11" fillId="9" borderId="10" xfId="0" applyFont="1" applyFill="1" applyBorder="1"/>
    <xf numFmtId="165" fontId="37" fillId="9" borderId="10" xfId="0" applyNumberFormat="1" applyFont="1" applyFill="1" applyBorder="1" applyAlignment="1">
      <alignment horizontal="center" vertical="center" wrapText="1"/>
    </xf>
    <xf numFmtId="165" fontId="11" fillId="9" borderId="10" xfId="1" applyNumberFormat="1" applyFont="1" applyFill="1" applyBorder="1" applyAlignment="1">
      <alignment wrapText="1"/>
    </xf>
    <xf numFmtId="0" fontId="11" fillId="9" borderId="10" xfId="0" applyFont="1" applyFill="1" applyBorder="1" applyAlignment="1">
      <alignment vertical="center" wrapText="1"/>
    </xf>
    <xf numFmtId="0" fontId="11" fillId="0" borderId="0" xfId="0" applyFont="1" applyFill="1" applyAlignment="1">
      <alignment vertical="center" wrapText="1"/>
    </xf>
    <xf numFmtId="0" fontId="12" fillId="0" borderId="0" xfId="0" applyFont="1" applyFill="1" applyAlignment="1">
      <alignment wrapText="1"/>
    </xf>
    <xf numFmtId="42" fontId="11" fillId="9" borderId="10" xfId="1" applyNumberFormat="1" applyFont="1" applyFill="1" applyBorder="1" applyAlignment="1">
      <alignment wrapText="1"/>
    </xf>
    <xf numFmtId="0" fontId="6" fillId="3" borderId="9" xfId="0" applyFont="1" applyFill="1" applyBorder="1" applyAlignment="1" applyProtection="1">
      <alignment vertical="top" wrapText="1"/>
      <protection locked="0"/>
    </xf>
    <xf numFmtId="0" fontId="0" fillId="0" borderId="0" xfId="0" applyFont="1" applyAlignment="1">
      <alignment wrapText="1"/>
    </xf>
    <xf numFmtId="0" fontId="16" fillId="5" borderId="0" xfId="0" applyFont="1" applyFill="1" applyBorder="1" applyAlignment="1" applyProtection="1">
      <alignment vertical="top" wrapText="1"/>
      <protection locked="0"/>
    </xf>
    <xf numFmtId="0" fontId="16" fillId="0" borderId="0" xfId="0" applyFont="1" applyBorder="1" applyAlignment="1" applyProtection="1">
      <alignment vertical="top" wrapText="1"/>
      <protection locked="0"/>
    </xf>
    <xf numFmtId="0" fontId="21" fillId="5" borderId="0" xfId="0" applyFont="1" applyFill="1" applyBorder="1" applyAlignment="1">
      <alignment wrapText="1"/>
    </xf>
    <xf numFmtId="0" fontId="6" fillId="5" borderId="0" xfId="0" applyFont="1" applyFill="1" applyBorder="1" applyAlignment="1">
      <alignment wrapText="1"/>
    </xf>
    <xf numFmtId="0" fontId="16" fillId="5" borderId="0" xfId="0" applyFont="1" applyFill="1" applyAlignment="1">
      <alignment wrapText="1"/>
    </xf>
    <xf numFmtId="0" fontId="6" fillId="5" borderId="0" xfId="0" applyFont="1" applyFill="1" applyAlignment="1">
      <alignment wrapText="1"/>
    </xf>
    <xf numFmtId="0" fontId="21" fillId="8" borderId="0" xfId="0" applyFont="1" applyFill="1" applyBorder="1" applyAlignment="1">
      <alignment wrapText="1"/>
    </xf>
    <xf numFmtId="0" fontId="6" fillId="8" borderId="0" xfId="0" applyFont="1" applyFill="1" applyBorder="1" applyAlignment="1">
      <alignment wrapText="1"/>
    </xf>
    <xf numFmtId="0" fontId="0" fillId="0" borderId="0" xfId="0" applyFont="1" applyAlignment="1">
      <alignment wrapText="1"/>
    </xf>
    <xf numFmtId="0" fontId="10" fillId="0" borderId="0" xfId="0" applyFont="1" applyFill="1" applyBorder="1" applyAlignment="1" applyProtection="1">
      <alignment horizontal="center"/>
    </xf>
    <xf numFmtId="0" fontId="11" fillId="0" borderId="0" xfId="0" applyFont="1" applyFill="1" applyAlignment="1">
      <alignment wrapText="1"/>
    </xf>
    <xf numFmtId="0" fontId="37" fillId="9" borderId="10" xfId="0" applyFont="1" applyFill="1" applyBorder="1" applyAlignment="1" applyProtection="1">
      <alignment horizontal="center" wrapText="1"/>
    </xf>
    <xf numFmtId="0" fontId="11" fillId="9" borderId="10" xfId="0" applyFont="1" applyFill="1" applyBorder="1" applyAlignment="1" applyProtection="1">
      <alignment horizontal="center" wrapText="1"/>
    </xf>
    <xf numFmtId="0" fontId="11" fillId="9" borderId="10" xfId="0" applyFont="1" applyFill="1" applyBorder="1" applyAlignment="1" applyProtection="1">
      <alignment horizontal="center"/>
    </xf>
    <xf numFmtId="164" fontId="11" fillId="9" borderId="10" xfId="0" applyNumberFormat="1" applyFont="1" applyFill="1" applyBorder="1" applyAlignment="1" applyProtection="1">
      <alignment horizontal="center" vertical="top" wrapText="1"/>
    </xf>
    <xf numFmtId="0" fontId="6" fillId="5" borderId="0" xfId="0" applyFont="1" applyFill="1" applyBorder="1" applyAlignment="1">
      <alignment vertical="top" wrapText="1"/>
    </xf>
    <xf numFmtId="0" fontId="6" fillId="0" borderId="0" xfId="0" applyFont="1" applyAlignment="1">
      <alignment vertical="top" wrapText="1"/>
    </xf>
    <xf numFmtId="0" fontId="21" fillId="5" borderId="0" xfId="0" applyFont="1" applyFill="1" applyBorder="1" applyAlignment="1">
      <alignment vertical="top" wrapText="1"/>
    </xf>
    <xf numFmtId="0" fontId="47" fillId="5" borderId="0" xfId="0" applyFont="1" applyFill="1" applyBorder="1" applyAlignment="1" applyProtection="1">
      <alignment wrapText="1"/>
      <protection locked="0"/>
    </xf>
    <xf numFmtId="0" fontId="6" fillId="5" borderId="0" xfId="0" applyFont="1" applyFill="1" applyAlignment="1">
      <alignment vertical="top" wrapText="1"/>
    </xf>
    <xf numFmtId="49" fontId="6" fillId="10" borderId="10" xfId="0" applyNumberFormat="1" applyFont="1" applyFill="1" applyBorder="1" applyAlignment="1" applyProtection="1">
      <alignment horizontal="left" vertical="top" wrapText="1"/>
    </xf>
    <xf numFmtId="0" fontId="0" fillId="9" borderId="10" xfId="0" applyFont="1" applyFill="1" applyBorder="1" applyAlignment="1" applyProtection="1">
      <alignment horizontal="center" vertical="top" wrapText="1"/>
    </xf>
    <xf numFmtId="164" fontId="0" fillId="9" borderId="10" xfId="0" applyNumberFormat="1" applyFont="1" applyFill="1" applyBorder="1" applyAlignment="1" applyProtection="1">
      <alignment horizontal="center" vertical="top" wrapText="1"/>
    </xf>
    <xf numFmtId="3" fontId="0" fillId="9" borderId="10" xfId="0" applyNumberFormat="1" applyFont="1" applyFill="1" applyBorder="1" applyAlignment="1" applyProtection="1">
      <alignment horizontal="center" vertical="top" wrapText="1"/>
    </xf>
    <xf numFmtId="164" fontId="0" fillId="9" borderId="10" xfId="0" applyNumberFormat="1" applyFont="1" applyFill="1" applyBorder="1" applyAlignment="1" applyProtection="1">
      <alignment horizontal="center" vertical="top" wrapText="1"/>
    </xf>
    <xf numFmtId="0" fontId="0" fillId="0" borderId="0" xfId="0" applyFont="1" applyAlignment="1">
      <alignment wrapText="1"/>
    </xf>
    <xf numFmtId="0" fontId="29" fillId="5" borderId="8" xfId="0" applyFont="1" applyFill="1" applyBorder="1" applyAlignment="1" applyProtection="1">
      <alignment wrapText="1"/>
      <protection locked="0"/>
    </xf>
    <xf numFmtId="164" fontId="6" fillId="3" borderId="7" xfId="0" applyNumberFormat="1" applyFont="1" applyFill="1" applyBorder="1" applyAlignment="1" applyProtection="1">
      <alignment horizontal="center" vertical="top" wrapText="1"/>
      <protection locked="0"/>
    </xf>
    <xf numFmtId="0" fontId="29" fillId="5" borderId="0" xfId="0" applyFont="1" applyFill="1" applyBorder="1" applyAlignment="1" applyProtection="1">
      <alignment wrapText="1"/>
      <protection locked="0"/>
    </xf>
    <xf numFmtId="0" fontId="47" fillId="10" borderId="0" xfId="0" applyFont="1" applyFill="1" applyBorder="1" applyAlignment="1" applyProtection="1">
      <alignment horizontal="left" wrapText="1"/>
    </xf>
    <xf numFmtId="0" fontId="48" fillId="10" borderId="0" xfId="0" applyFont="1" applyFill="1" applyBorder="1" applyAlignment="1" applyProtection="1">
      <alignment wrapText="1"/>
    </xf>
    <xf numFmtId="0" fontId="16" fillId="10" borderId="27" xfId="0" applyFont="1" applyFill="1" applyBorder="1" applyAlignment="1" applyProtection="1">
      <alignment horizontal="left" vertical="top" wrapText="1"/>
    </xf>
    <xf numFmtId="0" fontId="16" fillId="10" borderId="28" xfId="0" applyFont="1" applyFill="1" applyBorder="1" applyAlignment="1" applyProtection="1">
      <alignment horizontal="left" vertical="top" wrapText="1"/>
    </xf>
    <xf numFmtId="0" fontId="6" fillId="10" borderId="28" xfId="0" applyFont="1" applyFill="1" applyBorder="1" applyAlignment="1" applyProtection="1">
      <alignment horizontal="left" vertical="top" wrapText="1"/>
    </xf>
    <xf numFmtId="0" fontId="6" fillId="10" borderId="29" xfId="0" applyFont="1" applyFill="1" applyBorder="1" applyAlignment="1" applyProtection="1">
      <alignment horizontal="left" vertical="top" wrapText="1"/>
    </xf>
    <xf numFmtId="0" fontId="23" fillId="11" borderId="27" xfId="0" applyFont="1" applyFill="1" applyBorder="1" applyAlignment="1" applyProtection="1">
      <alignment horizontal="left" vertical="top" wrapText="1"/>
    </xf>
    <xf numFmtId="0" fontId="23" fillId="11" borderId="28" xfId="0" applyFont="1" applyFill="1" applyBorder="1" applyAlignment="1" applyProtection="1">
      <alignment horizontal="left" vertical="top" wrapText="1"/>
    </xf>
    <xf numFmtId="0" fontId="23" fillId="11" borderId="29" xfId="0" applyFont="1" applyFill="1" applyBorder="1" applyAlignment="1" applyProtection="1">
      <alignment horizontal="left" vertical="top" wrapText="1"/>
    </xf>
    <xf numFmtId="0" fontId="23" fillId="17" borderId="27" xfId="0" applyFont="1" applyFill="1" applyBorder="1" applyAlignment="1" applyProtection="1">
      <alignment horizontal="left" vertical="top" wrapText="1"/>
    </xf>
    <xf numFmtId="0" fontId="23" fillId="17" borderId="29" xfId="0" applyFont="1" applyFill="1" applyBorder="1" applyAlignment="1" applyProtection="1">
      <alignment horizontal="left" vertical="top" wrapText="1"/>
    </xf>
    <xf numFmtId="0" fontId="6" fillId="10" borderId="11" xfId="0" applyFont="1" applyFill="1" applyBorder="1" applyAlignment="1" applyProtection="1">
      <alignment horizontal="left" vertical="top" wrapText="1"/>
    </xf>
    <xf numFmtId="0" fontId="45" fillId="12" borderId="38" xfId="0" applyFont="1" applyFill="1" applyBorder="1" applyAlignment="1" applyProtection="1">
      <alignment wrapText="1"/>
    </xf>
    <xf numFmtId="0" fontId="6" fillId="0" borderId="38" xfId="0" applyFont="1" applyBorder="1" applyAlignment="1" applyProtection="1">
      <alignment wrapText="1"/>
      <protection locked="0"/>
    </xf>
    <xf numFmtId="0" fontId="6" fillId="0" borderId="39" xfId="0" applyFont="1" applyBorder="1" applyAlignment="1" applyProtection="1">
      <alignment wrapText="1"/>
      <protection locked="0"/>
    </xf>
    <xf numFmtId="0" fontId="0" fillId="5" borderId="0" xfId="0" applyFill="1" applyProtection="1">
      <protection locked="0"/>
    </xf>
    <xf numFmtId="0" fontId="0" fillId="16" borderId="0" xfId="0" applyFill="1" applyBorder="1" applyProtection="1"/>
    <xf numFmtId="0" fontId="5" fillId="16" borderId="0" xfId="0" applyFont="1" applyFill="1" applyProtection="1"/>
    <xf numFmtId="0" fontId="6" fillId="16" borderId="0" xfId="0" applyFont="1" applyFill="1" applyProtection="1"/>
    <xf numFmtId="0" fontId="0" fillId="16" borderId="0" xfId="0" applyFill="1" applyProtection="1"/>
    <xf numFmtId="0" fontId="2" fillId="15" borderId="0" xfId="0" applyFont="1" applyFill="1" applyBorder="1" applyProtection="1"/>
    <xf numFmtId="0" fontId="0" fillId="15" borderId="0" xfId="0" applyFill="1" applyBorder="1" applyProtection="1"/>
    <xf numFmtId="0" fontId="5" fillId="15" borderId="0" xfId="0" applyFont="1" applyFill="1" applyProtection="1"/>
    <xf numFmtId="0" fontId="6" fillId="15" borderId="0" xfId="0" applyFont="1" applyFill="1" applyProtection="1"/>
    <xf numFmtId="0" fontId="0" fillId="15" borderId="0" xfId="0" applyFill="1" applyProtection="1"/>
    <xf numFmtId="0" fontId="6" fillId="6" borderId="43" xfId="0" applyFont="1" applyFill="1" applyBorder="1" applyAlignment="1" applyProtection="1">
      <alignment horizontal="center" vertical="center"/>
    </xf>
    <xf numFmtId="6" fontId="6" fillId="0" borderId="44" xfId="0" applyNumberFormat="1" applyFont="1" applyBorder="1" applyProtection="1"/>
    <xf numFmtId="0" fontId="6" fillId="6" borderId="50" xfId="0" applyFont="1" applyFill="1" applyBorder="1" applyAlignment="1" applyProtection="1">
      <alignment horizontal="center" vertical="center"/>
    </xf>
    <xf numFmtId="38" fontId="6" fillId="0" borderId="51" xfId="0" applyNumberFormat="1" applyFont="1" applyBorder="1" applyProtection="1"/>
    <xf numFmtId="0" fontId="6" fillId="4" borderId="45" xfId="0" applyFont="1" applyFill="1" applyBorder="1" applyAlignment="1" applyProtection="1">
      <alignment horizontal="center"/>
    </xf>
    <xf numFmtId="164" fontId="6" fillId="0" borderId="46" xfId="0" applyNumberFormat="1" applyFont="1" applyBorder="1" applyAlignment="1" applyProtection="1">
      <alignment horizontal="right"/>
    </xf>
    <xf numFmtId="0" fontId="6" fillId="4" borderId="52" xfId="0" applyFont="1" applyFill="1" applyBorder="1" applyAlignment="1" applyProtection="1">
      <alignment horizontal="center"/>
    </xf>
    <xf numFmtId="3" fontId="6" fillId="0" borderId="53" xfId="0" applyNumberFormat="1" applyFont="1" applyBorder="1" applyAlignment="1" applyProtection="1">
      <alignment horizontal="right"/>
    </xf>
    <xf numFmtId="0" fontId="6" fillId="14" borderId="43" xfId="0" applyFont="1" applyFill="1" applyBorder="1" applyAlignment="1" applyProtection="1">
      <alignment horizontal="center" vertical="center"/>
    </xf>
    <xf numFmtId="0" fontId="6" fillId="14" borderId="50" xfId="0" applyFont="1" applyFill="1" applyBorder="1" applyAlignment="1" applyProtection="1">
      <alignment horizontal="center" vertical="center"/>
    </xf>
    <xf numFmtId="0" fontId="6" fillId="8" borderId="0" xfId="0" applyFont="1" applyFill="1" applyProtection="1"/>
    <xf numFmtId="164" fontId="5" fillId="8" borderId="0" xfId="0" applyNumberFormat="1" applyFont="1" applyFill="1" applyAlignment="1" applyProtection="1">
      <alignment horizontal="right"/>
    </xf>
    <xf numFmtId="0" fontId="22" fillId="13" borderId="38" xfId="0" applyFont="1" applyFill="1" applyBorder="1" applyAlignment="1" applyProtection="1">
      <alignment horizontal="center" vertical="center" wrapText="1"/>
    </xf>
    <xf numFmtId="38" fontId="40" fillId="0" borderId="38" xfId="0" applyNumberFormat="1" applyFont="1" applyBorder="1" applyProtection="1"/>
    <xf numFmtId="3" fontId="55" fillId="0" borderId="39" xfId="0" applyNumberFormat="1" applyFont="1" applyBorder="1" applyAlignment="1" applyProtection="1">
      <alignment horizontal="right" wrapText="1"/>
    </xf>
    <xf numFmtId="0" fontId="0" fillId="8" borderId="0" xfId="0" applyFill="1" applyBorder="1" applyProtection="1"/>
    <xf numFmtId="0" fontId="0" fillId="8" borderId="0" xfId="0" applyFill="1" applyProtection="1">
      <protection locked="0"/>
    </xf>
    <xf numFmtId="0" fontId="0" fillId="18" borderId="0" xfId="0" applyFill="1" applyProtection="1"/>
    <xf numFmtId="0" fontId="29" fillId="15" borderId="0" xfId="0" applyFont="1" applyFill="1" applyProtection="1"/>
    <xf numFmtId="0" fontId="22" fillId="12" borderId="31" xfId="0" applyFont="1" applyFill="1" applyBorder="1" applyAlignment="1" applyProtection="1">
      <alignment horizontal="center" vertical="center" wrapText="1"/>
    </xf>
    <xf numFmtId="0" fontId="22" fillId="12" borderId="32" xfId="0" applyFont="1" applyFill="1" applyBorder="1" applyAlignment="1" applyProtection="1">
      <alignment horizontal="center" vertical="top" wrapText="1"/>
    </xf>
    <xf numFmtId="0" fontId="0" fillId="2" borderId="0" xfId="0" applyFill="1" applyProtection="1">
      <protection locked="0"/>
    </xf>
    <xf numFmtId="164" fontId="55" fillId="0" borderId="54" xfId="0" applyNumberFormat="1" applyFont="1" applyBorder="1" applyAlignment="1" applyProtection="1">
      <alignment horizontal="right" wrapText="1"/>
    </xf>
    <xf numFmtId="0" fontId="22" fillId="13" borderId="17" xfId="0" applyFont="1" applyFill="1" applyBorder="1" applyAlignment="1" applyProtection="1">
      <alignment horizontal="center" vertical="center" wrapText="1"/>
    </xf>
    <xf numFmtId="6" fontId="40" fillId="0" borderId="55" xfId="0" applyNumberFormat="1" applyFont="1" applyBorder="1" applyProtection="1"/>
    <xf numFmtId="0" fontId="22" fillId="2" borderId="17" xfId="0" applyFont="1" applyFill="1" applyBorder="1" applyAlignment="1" applyProtection="1">
      <alignment horizontal="center" vertical="center" wrapText="1"/>
    </xf>
    <xf numFmtId="0" fontId="19" fillId="5" borderId="0" xfId="0" applyFont="1" applyFill="1" applyBorder="1" applyAlignment="1" applyProtection="1">
      <alignment wrapText="1"/>
      <protection locked="0"/>
    </xf>
    <xf numFmtId="0" fontId="28" fillId="5" borderId="0" xfId="0" applyFont="1" applyFill="1" applyBorder="1" applyAlignment="1" applyProtection="1">
      <alignment horizontal="center" wrapText="1"/>
      <protection locked="0"/>
    </xf>
    <xf numFmtId="0" fontId="0" fillId="15" borderId="0" xfId="0" applyFill="1" applyProtection="1">
      <protection locked="0"/>
    </xf>
    <xf numFmtId="0" fontId="5" fillId="15" borderId="0" xfId="0" applyFont="1" applyFill="1" applyProtection="1">
      <protection locked="0"/>
    </xf>
    <xf numFmtId="164" fontId="6" fillId="5" borderId="46" xfId="0" applyNumberFormat="1" applyFont="1" applyFill="1" applyBorder="1" applyAlignment="1" applyProtection="1">
      <alignment horizontal="right"/>
    </xf>
    <xf numFmtId="3" fontId="6" fillId="5" borderId="53" xfId="0" applyNumberFormat="1" applyFont="1" applyFill="1" applyBorder="1" applyAlignment="1" applyProtection="1">
      <alignment horizontal="right"/>
    </xf>
    <xf numFmtId="6" fontId="6" fillId="5" borderId="44" xfId="0" applyNumberFormat="1" applyFont="1" applyFill="1" applyBorder="1" applyProtection="1"/>
    <xf numFmtId="38" fontId="6" fillId="5" borderId="51" xfId="0" applyNumberFormat="1" applyFont="1" applyFill="1" applyBorder="1" applyProtection="1"/>
    <xf numFmtId="0" fontId="0" fillId="0" borderId="0" xfId="0" applyFont="1" applyBorder="1" applyAlignment="1" applyProtection="1">
      <alignment wrapText="1"/>
      <protection locked="0"/>
    </xf>
    <xf numFmtId="0" fontId="0" fillId="5" borderId="0" xfId="0" applyFill="1" applyBorder="1" applyAlignment="1" applyProtection="1">
      <alignment wrapText="1"/>
      <protection locked="0"/>
    </xf>
    <xf numFmtId="0" fontId="61" fillId="5" borderId="0" xfId="0" applyFont="1" applyFill="1" applyAlignment="1">
      <alignment wrapText="1"/>
    </xf>
    <xf numFmtId="0" fontId="0" fillId="5" borderId="0" xfId="0" applyFill="1" applyAlignment="1">
      <alignment wrapText="1"/>
    </xf>
    <xf numFmtId="0" fontId="37" fillId="9" borderId="56" xfId="0" applyFont="1" applyFill="1" applyBorder="1" applyAlignment="1">
      <alignment wrapText="1"/>
    </xf>
    <xf numFmtId="0" fontId="11" fillId="9" borderId="56" xfId="0" applyFont="1" applyFill="1" applyBorder="1" applyAlignment="1">
      <alignment wrapText="1"/>
    </xf>
    <xf numFmtId="0" fontId="11" fillId="9" borderId="57" xfId="0" applyFont="1" applyFill="1" applyBorder="1" applyAlignment="1">
      <alignment wrapText="1"/>
    </xf>
    <xf numFmtId="0" fontId="37" fillId="9" borderId="56" xfId="0" applyFont="1" applyFill="1" applyBorder="1" applyAlignment="1" applyProtection="1">
      <alignment wrapText="1"/>
    </xf>
    <xf numFmtId="0" fontId="11" fillId="9" borderId="56" xfId="0" applyFont="1" applyFill="1" applyBorder="1" applyAlignment="1">
      <alignment vertical="center" wrapText="1"/>
    </xf>
    <xf numFmtId="0" fontId="8" fillId="0" borderId="0" xfId="0" applyFont="1" applyFill="1" applyBorder="1" applyAlignment="1" applyProtection="1">
      <alignment wrapText="1"/>
    </xf>
    <xf numFmtId="0" fontId="11" fillId="9" borderId="0" xfId="0" applyFont="1" applyFill="1" applyBorder="1" applyAlignment="1" applyProtection="1">
      <alignment wrapText="1"/>
    </xf>
    <xf numFmtId="0" fontId="11" fillId="0" borderId="0" xfId="0" applyFont="1" applyFill="1" applyBorder="1" applyAlignment="1" applyProtection="1">
      <alignment wrapText="1"/>
    </xf>
    <xf numFmtId="0" fontId="11" fillId="0" borderId="0" xfId="0" applyFont="1" applyFill="1" applyBorder="1" applyAlignment="1" applyProtection="1">
      <alignment vertical="top" wrapText="1"/>
    </xf>
    <xf numFmtId="0" fontId="37" fillId="0" borderId="58" xfId="0" applyFont="1" applyFill="1" applyBorder="1" applyProtection="1"/>
    <xf numFmtId="1" fontId="6" fillId="4" borderId="9" xfId="0" applyNumberFormat="1" applyFont="1" applyFill="1" applyBorder="1" applyAlignment="1" applyProtection="1">
      <alignment horizontal="center" vertical="top" wrapText="1"/>
    </xf>
    <xf numFmtId="1" fontId="6" fillId="4" borderId="6" xfId="0" applyNumberFormat="1" applyFont="1" applyFill="1" applyBorder="1" applyAlignment="1" applyProtection="1">
      <alignment horizontal="center" vertical="top" wrapText="1"/>
    </xf>
    <xf numFmtId="164" fontId="6" fillId="4" borderId="9" xfId="0" applyNumberFormat="1" applyFont="1" applyFill="1" applyBorder="1" applyAlignment="1" applyProtection="1">
      <alignment horizontal="center" vertical="top" wrapText="1"/>
    </xf>
    <xf numFmtId="164" fontId="6" fillId="4" borderId="6" xfId="0" applyNumberFormat="1" applyFont="1" applyFill="1" applyBorder="1" applyAlignment="1" applyProtection="1">
      <alignment horizontal="center" vertical="top" wrapText="1"/>
    </xf>
    <xf numFmtId="0" fontId="11" fillId="7" borderId="0" xfId="0" applyFont="1" applyFill="1" applyBorder="1" applyAlignment="1" applyProtection="1">
      <alignment wrapText="1"/>
    </xf>
    <xf numFmtId="0" fontId="37" fillId="7" borderId="56" xfId="0" applyFont="1" applyFill="1" applyBorder="1" applyAlignment="1" applyProtection="1">
      <alignment wrapText="1"/>
    </xf>
    <xf numFmtId="49" fontId="6" fillId="10" borderId="10" xfId="0" applyNumberFormat="1" applyFont="1" applyFill="1" applyBorder="1" applyAlignment="1" applyProtection="1">
      <alignment horizontal="left" vertical="top" wrapText="1"/>
      <protection locked="0"/>
    </xf>
    <xf numFmtId="0" fontId="6" fillId="3" borderId="69" xfId="0" applyFont="1" applyFill="1" applyBorder="1" applyAlignment="1" applyProtection="1">
      <alignment vertical="top" wrapText="1"/>
      <protection locked="0"/>
    </xf>
    <xf numFmtId="0" fontId="6" fillId="3" borderId="21" xfId="0" applyFont="1" applyFill="1" applyBorder="1" applyAlignment="1" applyProtection="1">
      <alignment vertical="top" wrapText="1"/>
      <protection locked="0"/>
    </xf>
    <xf numFmtId="0" fontId="6" fillId="3" borderId="75" xfId="0" applyFont="1" applyFill="1" applyBorder="1" applyAlignment="1" applyProtection="1">
      <alignment vertical="top" wrapText="1"/>
      <protection locked="0"/>
    </xf>
    <xf numFmtId="0" fontId="21" fillId="8" borderId="0" xfId="0" applyFont="1" applyFill="1" applyBorder="1" applyAlignment="1">
      <alignment wrapText="1"/>
    </xf>
    <xf numFmtId="0" fontId="6" fillId="8" borderId="0" xfId="0" applyFont="1" applyFill="1" applyBorder="1" applyAlignment="1">
      <alignment wrapText="1"/>
    </xf>
    <xf numFmtId="0" fontId="30" fillId="5" borderId="0" xfId="0" applyFont="1" applyFill="1" applyBorder="1" applyAlignment="1">
      <alignment wrapText="1"/>
    </xf>
    <xf numFmtId="0" fontId="32" fillId="5" borderId="0" xfId="0" applyFont="1" applyFill="1" applyBorder="1" applyAlignment="1">
      <alignment wrapText="1"/>
    </xf>
    <xf numFmtId="0" fontId="6" fillId="5" borderId="0" xfId="0" applyFont="1" applyFill="1" applyBorder="1" applyAlignment="1">
      <alignment wrapText="1"/>
    </xf>
    <xf numFmtId="0" fontId="16" fillId="5" borderId="0" xfId="0" applyFont="1" applyFill="1" applyAlignment="1">
      <alignment wrapText="1"/>
    </xf>
    <xf numFmtId="0" fontId="0" fillId="0" borderId="0" xfId="0" applyAlignment="1">
      <alignment wrapText="1"/>
    </xf>
    <xf numFmtId="0" fontId="6" fillId="5" borderId="0" xfId="0" applyFont="1" applyFill="1" applyAlignment="1">
      <alignment wrapText="1"/>
    </xf>
    <xf numFmtId="0" fontId="0" fillId="0" borderId="0" xfId="0" applyFont="1" applyAlignment="1">
      <alignment wrapText="1"/>
    </xf>
    <xf numFmtId="0" fontId="6" fillId="5" borderId="0" xfId="0" applyFont="1" applyFill="1" applyAlignment="1">
      <alignment horizontal="left"/>
    </xf>
    <xf numFmtId="0" fontId="21" fillId="5" borderId="0" xfId="0" applyFont="1" applyFill="1" applyBorder="1" applyAlignment="1">
      <alignment wrapText="1"/>
    </xf>
    <xf numFmtId="0" fontId="18" fillId="5" borderId="0" xfId="0" applyFont="1" applyFill="1" applyBorder="1" applyAlignment="1">
      <alignment wrapText="1"/>
    </xf>
    <xf numFmtId="0" fontId="40" fillId="0" borderId="1" xfId="0" applyFont="1" applyBorder="1" applyAlignment="1">
      <alignment wrapText="1"/>
    </xf>
    <xf numFmtId="0" fontId="41" fillId="0" borderId="1" xfId="0" applyFont="1" applyBorder="1" applyAlignment="1">
      <alignment wrapText="1"/>
    </xf>
    <xf numFmtId="0" fontId="6" fillId="5" borderId="0" xfId="0" applyFont="1" applyFill="1" applyBorder="1" applyAlignment="1">
      <alignment horizontal="left" vertical="center" wrapText="1"/>
    </xf>
    <xf numFmtId="0" fontId="6" fillId="3" borderId="71" xfId="0" applyFont="1" applyFill="1" applyBorder="1" applyAlignment="1">
      <alignment vertical="top" wrapText="1"/>
    </xf>
    <xf numFmtId="0" fontId="0" fillId="0" borderId="73" xfId="0" applyBorder="1" applyAlignment="1">
      <alignment vertical="top" wrapText="1"/>
    </xf>
    <xf numFmtId="0" fontId="0" fillId="0" borderId="72" xfId="0" applyBorder="1" applyAlignment="1">
      <alignment vertical="top" wrapText="1"/>
    </xf>
    <xf numFmtId="0" fontId="6" fillId="3" borderId="69" xfId="0" applyFont="1" applyFill="1" applyBorder="1" applyAlignment="1">
      <alignment vertical="top" wrapText="1"/>
    </xf>
    <xf numFmtId="0" fontId="0" fillId="0" borderId="69" xfId="0" applyBorder="1" applyAlignment="1">
      <alignment vertical="top" wrapText="1"/>
    </xf>
    <xf numFmtId="0" fontId="0" fillId="0" borderId="69" xfId="0" applyBorder="1" applyAlignment="1"/>
    <xf numFmtId="0" fontId="60" fillId="5" borderId="0" xfId="0" applyFont="1" applyFill="1" applyBorder="1" applyAlignment="1" applyProtection="1">
      <alignment horizontal="left" wrapText="1"/>
    </xf>
    <xf numFmtId="0" fontId="0" fillId="5" borderId="0" xfId="0" applyFill="1" applyAlignment="1" applyProtection="1">
      <alignment wrapText="1"/>
    </xf>
    <xf numFmtId="0" fontId="6" fillId="3" borderId="12" xfId="0" applyFont="1" applyFill="1" applyBorder="1" applyAlignment="1" applyProtection="1">
      <alignment vertical="top"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6" fillId="3" borderId="33" xfId="0" applyFont="1" applyFill="1" applyBorder="1" applyAlignment="1" applyProtection="1">
      <alignment vertical="top" wrapText="1"/>
      <protection locked="0"/>
    </xf>
    <xf numFmtId="0" fontId="42" fillId="5" borderId="0" xfId="0" applyFont="1" applyFill="1" applyBorder="1" applyAlignment="1" applyProtection="1">
      <alignment horizontal="left" wrapText="1"/>
      <protection locked="0"/>
    </xf>
    <xf numFmtId="0" fontId="43" fillId="0" borderId="0" xfId="0" applyFont="1" applyAlignment="1" applyProtection="1">
      <alignment horizontal="left" wrapText="1"/>
      <protection locked="0"/>
    </xf>
    <xf numFmtId="0" fontId="6" fillId="4" borderId="22" xfId="0" applyFont="1" applyFill="1" applyBorder="1" applyAlignment="1" applyProtection="1">
      <alignment horizontal="left" wrapText="1"/>
    </xf>
    <xf numFmtId="0" fontId="0" fillId="4" borderId="23" xfId="0" applyFont="1" applyFill="1" applyBorder="1" applyAlignment="1" applyProtection="1">
      <alignment horizontal="left" wrapText="1"/>
    </xf>
    <xf numFmtId="14" fontId="6" fillId="3" borderId="22" xfId="0" applyNumberFormat="1" applyFont="1" applyFill="1" applyBorder="1" applyAlignment="1" applyProtection="1">
      <alignment horizontal="center" wrapText="1"/>
      <protection locked="0"/>
    </xf>
    <xf numFmtId="0" fontId="0" fillId="3" borderId="23" xfId="0" applyFill="1" applyBorder="1" applyAlignment="1" applyProtection="1">
      <alignment horizontal="center" wrapText="1"/>
      <protection locked="0"/>
    </xf>
    <xf numFmtId="0" fontId="50" fillId="5" borderId="0" xfId="0" applyFont="1" applyFill="1" applyBorder="1" applyAlignment="1" applyProtection="1">
      <alignment wrapText="1"/>
    </xf>
    <xf numFmtId="0" fontId="51" fillId="5" borderId="0" xfId="0" applyFont="1" applyFill="1" applyAlignment="1" applyProtection="1">
      <alignment wrapText="1"/>
    </xf>
    <xf numFmtId="0" fontId="26" fillId="0" borderId="18" xfId="0" applyFont="1" applyBorder="1" applyAlignment="1" applyProtection="1">
      <alignment horizontal="center" wrapText="1"/>
    </xf>
    <xf numFmtId="0" fontId="26" fillId="0" borderId="19" xfId="0" applyFont="1" applyBorder="1" applyAlignment="1" applyProtection="1">
      <alignment horizontal="center" wrapText="1"/>
    </xf>
    <xf numFmtId="0" fontId="26" fillId="0" borderId="20" xfId="0" applyFont="1" applyBorder="1" applyAlignment="1" applyProtection="1">
      <alignment horizontal="center" wrapText="1"/>
    </xf>
    <xf numFmtId="0" fontId="26" fillId="3" borderId="18" xfId="0" applyFont="1" applyFill="1" applyBorder="1" applyAlignment="1" applyProtection="1">
      <alignment horizontal="left" wrapText="1"/>
      <protection locked="0"/>
    </xf>
    <xf numFmtId="0" fontId="26" fillId="3" borderId="19" xfId="0" applyFont="1" applyFill="1" applyBorder="1" applyAlignment="1" applyProtection="1">
      <alignment horizontal="left" wrapText="1"/>
      <protection locked="0"/>
    </xf>
    <xf numFmtId="0" fontId="27" fillId="3" borderId="19" xfId="0" applyFont="1" applyFill="1" applyBorder="1" applyAlignment="1" applyProtection="1">
      <alignment wrapText="1"/>
      <protection locked="0"/>
    </xf>
    <xf numFmtId="0" fontId="27" fillId="3" borderId="20" xfId="0" applyFont="1" applyFill="1" applyBorder="1" applyAlignment="1" applyProtection="1">
      <alignment wrapText="1"/>
      <protection locked="0"/>
    </xf>
    <xf numFmtId="0" fontId="49" fillId="5" borderId="0" xfId="0" applyFont="1" applyFill="1" applyBorder="1" applyAlignment="1" applyProtection="1">
      <alignment wrapText="1"/>
      <protection locked="0"/>
    </xf>
    <xf numFmtId="0" fontId="63" fillId="0" borderId="0" xfId="0" applyFont="1" applyBorder="1" applyAlignment="1" applyProtection="1">
      <alignment wrapText="1"/>
      <protection locked="0"/>
    </xf>
    <xf numFmtId="164" fontId="57" fillId="7" borderId="18" xfId="0" applyNumberFormat="1" applyFont="1" applyFill="1" applyBorder="1" applyAlignment="1" applyProtection="1">
      <alignment horizontal="center" wrapText="1"/>
    </xf>
    <xf numFmtId="164" fontId="57" fillId="7" borderId="20" xfId="0" applyNumberFormat="1" applyFont="1" applyFill="1" applyBorder="1" applyAlignment="1" applyProtection="1">
      <alignment horizontal="center" wrapText="1"/>
    </xf>
    <xf numFmtId="0" fontId="16" fillId="10" borderId="30" xfId="0" applyFont="1" applyFill="1" applyBorder="1" applyAlignment="1" applyProtection="1">
      <alignment horizontal="center" vertical="center" wrapText="1"/>
    </xf>
    <xf numFmtId="0" fontId="16" fillId="10" borderId="11" xfId="0" applyFont="1" applyFill="1" applyBorder="1" applyAlignment="1" applyProtection="1">
      <alignment horizontal="center" vertical="center" wrapText="1"/>
    </xf>
    <xf numFmtId="0" fontId="22" fillId="17" borderId="24" xfId="0" applyFont="1" applyFill="1" applyBorder="1" applyAlignment="1" applyProtection="1">
      <alignment horizontal="center" vertical="center" wrapText="1"/>
    </xf>
    <xf numFmtId="0" fontId="22" fillId="17" borderId="26" xfId="0" applyFont="1" applyFill="1" applyBorder="1" applyAlignment="1" applyProtection="1">
      <alignment horizontal="center" vertical="center" wrapText="1"/>
    </xf>
    <xf numFmtId="0" fontId="22" fillId="11" borderId="24" xfId="0" applyFont="1" applyFill="1" applyBorder="1" applyAlignment="1" applyProtection="1">
      <alignment horizontal="center" vertical="center" wrapText="1"/>
    </xf>
    <xf numFmtId="0" fontId="22" fillId="11" borderId="25" xfId="0" applyFont="1" applyFill="1" applyBorder="1" applyAlignment="1" applyProtection="1">
      <alignment horizontal="center" vertical="center" wrapText="1"/>
    </xf>
    <xf numFmtId="0" fontId="22" fillId="11" borderId="26" xfId="0" applyFont="1" applyFill="1" applyBorder="1" applyAlignment="1" applyProtection="1">
      <alignment horizontal="center" vertical="center" wrapText="1"/>
    </xf>
    <xf numFmtId="0" fontId="6" fillId="3" borderId="13" xfId="0" applyFont="1" applyFill="1" applyBorder="1" applyAlignment="1" applyProtection="1">
      <alignment vertical="top" wrapText="1"/>
      <protection locked="0"/>
    </xf>
    <xf numFmtId="0" fontId="0" fillId="0" borderId="15" xfId="0" applyBorder="1" applyAlignment="1" applyProtection="1">
      <alignment wrapText="1"/>
      <protection locked="0"/>
    </xf>
    <xf numFmtId="0" fontId="0" fillId="0" borderId="14" xfId="0" applyBorder="1" applyAlignment="1" applyProtection="1">
      <alignment wrapText="1"/>
      <protection locked="0"/>
    </xf>
    <xf numFmtId="0" fontId="16" fillId="14" borderId="18" xfId="0" applyFont="1" applyFill="1" applyBorder="1" applyAlignment="1" applyProtection="1">
      <alignment horizontal="left" wrapText="1"/>
    </xf>
    <xf numFmtId="0" fontId="16" fillId="14" borderId="19" xfId="0" applyFont="1" applyFill="1" applyBorder="1" applyAlignment="1" applyProtection="1">
      <alignment horizontal="left" wrapText="1"/>
    </xf>
    <xf numFmtId="0" fontId="16" fillId="14" borderId="20" xfId="0" applyFont="1" applyFill="1" applyBorder="1" applyAlignment="1" applyProtection="1">
      <alignment horizontal="left" wrapText="1"/>
    </xf>
    <xf numFmtId="164" fontId="58" fillId="7" borderId="20" xfId="0" applyNumberFormat="1" applyFont="1" applyFill="1" applyBorder="1" applyAlignment="1" applyProtection="1">
      <alignment horizontal="center" wrapText="1"/>
    </xf>
    <xf numFmtId="164" fontId="57" fillId="3" borderId="18" xfId="0" applyNumberFormat="1" applyFont="1" applyFill="1" applyBorder="1" applyAlignment="1" applyProtection="1">
      <alignment horizontal="center" wrapText="1"/>
      <protection locked="0"/>
    </xf>
    <xf numFmtId="164" fontId="57" fillId="3" borderId="20" xfId="0" applyNumberFormat="1" applyFont="1" applyFill="1" applyBorder="1" applyAlignment="1" applyProtection="1">
      <alignment horizontal="center" wrapText="1"/>
      <protection locked="0"/>
    </xf>
    <xf numFmtId="0" fontId="22" fillId="12" borderId="18" xfId="0" applyFont="1" applyFill="1" applyBorder="1" applyAlignment="1" applyProtection="1">
      <alignment horizontal="left" wrapText="1"/>
    </xf>
    <xf numFmtId="0" fontId="1" fillId="12" borderId="19" xfId="0" applyFont="1" applyFill="1" applyBorder="1" applyAlignment="1" applyProtection="1">
      <alignment wrapText="1"/>
    </xf>
    <xf numFmtId="0" fontId="1" fillId="12" borderId="20" xfId="0" applyFont="1" applyFill="1" applyBorder="1" applyAlignment="1" applyProtection="1">
      <alignment wrapText="1"/>
    </xf>
    <xf numFmtId="0" fontId="22" fillId="12" borderId="21" xfId="0" applyFont="1" applyFill="1" applyBorder="1" applyAlignment="1" applyProtection="1">
      <alignment horizontal="left" wrapText="1"/>
    </xf>
    <xf numFmtId="0" fontId="1" fillId="12" borderId="16" xfId="0" applyFont="1" applyFill="1" applyBorder="1" applyAlignment="1" applyProtection="1">
      <alignment wrapText="1"/>
    </xf>
    <xf numFmtId="0" fontId="16" fillId="14" borderId="19" xfId="0" applyFont="1" applyFill="1" applyBorder="1" applyAlignment="1" applyProtection="1">
      <alignment wrapText="1"/>
    </xf>
    <xf numFmtId="0" fontId="16" fillId="14" borderId="20" xfId="0" applyFont="1" applyFill="1" applyBorder="1" applyAlignment="1" applyProtection="1">
      <alignment wrapText="1"/>
    </xf>
    <xf numFmtId="0" fontId="6" fillId="3" borderId="65" xfId="0" applyFont="1" applyFill="1" applyBorder="1" applyAlignment="1" applyProtection="1">
      <alignment vertical="top" wrapText="1"/>
      <protection locked="0"/>
    </xf>
    <xf numFmtId="0" fontId="0" fillId="0" borderId="66" xfId="0" applyBorder="1" applyAlignment="1" applyProtection="1">
      <alignment vertical="top" wrapText="1"/>
      <protection locked="0"/>
    </xf>
    <xf numFmtId="0" fontId="0" fillId="0" borderId="67" xfId="0" applyBorder="1" applyAlignment="1" applyProtection="1">
      <alignment vertical="top" wrapText="1"/>
      <protection locked="0"/>
    </xf>
    <xf numFmtId="0" fontId="35" fillId="12" borderId="0" xfId="0" applyFont="1" applyFill="1" applyBorder="1" applyAlignment="1" applyProtection="1">
      <alignment wrapText="1"/>
    </xf>
    <xf numFmtId="0" fontId="0" fillId="0" borderId="0" xfId="0" applyBorder="1" applyAlignment="1" applyProtection="1">
      <alignment wrapText="1"/>
    </xf>
    <xf numFmtId="14" fontId="15" fillId="3" borderId="0" xfId="0" applyNumberFormat="1" applyFont="1" applyFill="1" applyBorder="1" applyAlignment="1" applyProtection="1">
      <alignment horizontal="center" vertical="center" wrapText="1"/>
      <protection locked="0"/>
    </xf>
    <xf numFmtId="0" fontId="53" fillId="3" borderId="0" xfId="0" applyFont="1" applyFill="1" applyBorder="1" applyAlignment="1" applyProtection="1">
      <alignment horizontal="center" vertical="center" wrapText="1"/>
      <protection locked="0"/>
    </xf>
    <xf numFmtId="0" fontId="53" fillId="0" borderId="0" xfId="0" applyFont="1" applyBorder="1" applyAlignment="1" applyProtection="1">
      <alignment horizontal="center" vertical="center" wrapText="1"/>
      <protection locked="0"/>
    </xf>
    <xf numFmtId="0" fontId="35" fillId="12" borderId="18" xfId="0" applyFont="1" applyFill="1" applyBorder="1" applyAlignment="1" applyProtection="1">
      <alignment wrapText="1"/>
    </xf>
    <xf numFmtId="0" fontId="0" fillId="0" borderId="19" xfId="0" applyBorder="1" applyAlignment="1" applyProtection="1">
      <alignment wrapText="1"/>
    </xf>
    <xf numFmtId="0" fontId="47" fillId="10" borderId="0" xfId="0" applyFont="1" applyFill="1" applyBorder="1" applyAlignment="1" applyProtection="1">
      <alignment horizontal="left" wrapText="1"/>
    </xf>
    <xf numFmtId="0" fontId="48" fillId="10" borderId="0" xfId="0" applyFont="1" applyFill="1" applyBorder="1" applyAlignment="1" applyProtection="1">
      <alignment wrapText="1"/>
    </xf>
    <xf numFmtId="0" fontId="49" fillId="12" borderId="38" xfId="0" applyFont="1" applyFill="1" applyBorder="1" applyAlignment="1" applyProtection="1">
      <alignment wrapText="1"/>
    </xf>
    <xf numFmtId="0" fontId="44" fillId="12" borderId="34" xfId="0" applyFont="1" applyFill="1" applyBorder="1" applyAlignment="1" applyProtection="1">
      <alignment wrapText="1"/>
    </xf>
    <xf numFmtId="0" fontId="45" fillId="12" borderId="36" xfId="0" applyFont="1" applyFill="1" applyBorder="1" applyAlignment="1" applyProtection="1">
      <alignment wrapText="1"/>
    </xf>
    <xf numFmtId="0" fontId="45" fillId="12" borderId="35" xfId="0" applyFont="1" applyFill="1" applyBorder="1" applyAlignment="1" applyProtection="1">
      <alignment wrapText="1"/>
    </xf>
    <xf numFmtId="0" fontId="16" fillId="10" borderId="24" xfId="0" applyFont="1" applyFill="1" applyBorder="1" applyAlignment="1" applyProtection="1">
      <alignment horizontal="left" vertical="center" wrapText="1"/>
    </xf>
    <xf numFmtId="0" fontId="16" fillId="10" borderId="25" xfId="0" applyFont="1" applyFill="1" applyBorder="1" applyAlignment="1" applyProtection="1">
      <alignment horizontal="left" vertical="center" wrapText="1"/>
    </xf>
    <xf numFmtId="0" fontId="16" fillId="10" borderId="26" xfId="0" applyFont="1" applyFill="1" applyBorder="1" applyAlignment="1" applyProtection="1">
      <alignment horizontal="left" vertical="center" wrapText="1"/>
    </xf>
    <xf numFmtId="0" fontId="6" fillId="3" borderId="69" xfId="0" applyFont="1" applyFill="1" applyBorder="1" applyAlignment="1" applyProtection="1">
      <alignment vertical="top" wrapText="1"/>
      <protection locked="0"/>
    </xf>
    <xf numFmtId="0" fontId="6" fillId="3" borderId="74" xfId="0" applyFont="1" applyFill="1" applyBorder="1" applyAlignment="1" applyProtection="1">
      <alignment vertical="top" wrapText="1"/>
      <protection locked="0"/>
    </xf>
    <xf numFmtId="0" fontId="0" fillId="0" borderId="68" xfId="0" applyBorder="1" applyAlignment="1" applyProtection="1">
      <alignment vertical="top" wrapText="1"/>
      <protection locked="0"/>
    </xf>
    <xf numFmtId="0" fontId="0" fillId="0" borderId="76" xfId="0" applyBorder="1" applyAlignment="1" applyProtection="1">
      <alignment vertical="top" wrapText="1"/>
      <protection locked="0"/>
    </xf>
    <xf numFmtId="0" fontId="6" fillId="3" borderId="70" xfId="0" applyFont="1" applyFill="1" applyBorder="1" applyAlignment="1" applyProtection="1">
      <alignment vertical="top" wrapText="1"/>
      <protection locked="0"/>
    </xf>
    <xf numFmtId="0" fontId="6" fillId="3" borderId="71" xfId="0" applyFont="1" applyFill="1" applyBorder="1" applyAlignment="1" applyProtection="1">
      <alignment vertical="top" wrapText="1"/>
      <protection locked="0"/>
    </xf>
    <xf numFmtId="0" fontId="6" fillId="0" borderId="69" xfId="0" applyFont="1" applyBorder="1" applyAlignment="1">
      <alignment vertical="top" wrapText="1"/>
    </xf>
    <xf numFmtId="0" fontId="0" fillId="3" borderId="69" xfId="0" applyFill="1" applyBorder="1" applyAlignment="1">
      <alignment vertical="top" wrapText="1"/>
    </xf>
    <xf numFmtId="0" fontId="6" fillId="3" borderId="72" xfId="0" applyFont="1" applyFill="1" applyBorder="1" applyAlignment="1">
      <alignment vertical="top" wrapText="1"/>
    </xf>
    <xf numFmtId="0" fontId="6" fillId="3" borderId="73" xfId="0" applyFont="1" applyFill="1" applyBorder="1" applyAlignment="1">
      <alignment vertical="top" wrapText="1"/>
    </xf>
    <xf numFmtId="0" fontId="54" fillId="5" borderId="3" xfId="0" applyFont="1" applyFill="1" applyBorder="1" applyAlignment="1" applyProtection="1">
      <alignment horizontal="center" vertical="center"/>
    </xf>
    <xf numFmtId="0" fontId="54" fillId="5" borderId="5" xfId="0" applyFont="1" applyFill="1" applyBorder="1" applyAlignment="1" applyProtection="1">
      <alignment horizontal="center" vertical="center"/>
    </xf>
    <xf numFmtId="0" fontId="54" fillId="5" borderId="4" xfId="0" applyFont="1" applyFill="1" applyBorder="1" applyAlignment="1" applyProtection="1">
      <alignment horizontal="center" vertical="center"/>
    </xf>
    <xf numFmtId="0" fontId="25" fillId="5" borderId="0" xfId="0" applyFont="1" applyFill="1" applyBorder="1" applyAlignment="1" applyProtection="1">
      <alignment horizontal="left" vertical="center" wrapText="1" readingOrder="1"/>
    </xf>
    <xf numFmtId="0" fontId="22" fillId="12" borderId="40" xfId="0" applyFont="1" applyFill="1" applyBorder="1" applyAlignment="1" applyProtection="1">
      <alignment horizontal="center" vertical="center" wrapText="1"/>
    </xf>
    <xf numFmtId="0" fontId="23" fillId="12" borderId="47" xfId="0" applyFont="1" applyFill="1" applyBorder="1" applyAlignment="1" applyProtection="1">
      <alignment horizontal="center" vertical="center"/>
    </xf>
    <xf numFmtId="0" fontId="36" fillId="12" borderId="40" xfId="0" applyFont="1" applyFill="1" applyBorder="1" applyAlignment="1" applyProtection="1">
      <alignment horizontal="center" vertical="center" wrapText="1"/>
    </xf>
    <xf numFmtId="0" fontId="36" fillId="12" borderId="47" xfId="0" applyFont="1" applyFill="1" applyBorder="1" applyAlignment="1" applyProtection="1">
      <alignment horizontal="center" vertical="center" wrapText="1"/>
    </xf>
    <xf numFmtId="0" fontId="56" fillId="2" borderId="2" xfId="0" applyFont="1" applyFill="1" applyBorder="1" applyAlignment="1" applyProtection="1">
      <alignment horizontal="center"/>
    </xf>
    <xf numFmtId="0" fontId="56" fillId="2" borderId="0" xfId="0" applyFont="1" applyFill="1" applyBorder="1" applyAlignment="1" applyProtection="1">
      <alignment horizontal="center"/>
    </xf>
    <xf numFmtId="6" fontId="19" fillId="5" borderId="41" xfId="0" applyNumberFormat="1" applyFont="1" applyFill="1" applyBorder="1" applyAlignment="1" applyProtection="1">
      <alignment horizontal="center" vertical="center" wrapText="1"/>
    </xf>
    <xf numFmtId="6" fontId="19" fillId="5" borderId="37" xfId="0" applyNumberFormat="1" applyFont="1" applyFill="1" applyBorder="1" applyAlignment="1" applyProtection="1">
      <alignment horizontal="center" vertical="center" wrapText="1"/>
    </xf>
    <xf numFmtId="0" fontId="53" fillId="5" borderId="37" xfId="0" applyFont="1" applyFill="1" applyBorder="1" applyAlignment="1"/>
    <xf numFmtId="0" fontId="53" fillId="5" borderId="42" xfId="0" applyFont="1" applyFill="1" applyBorder="1" applyAlignment="1"/>
    <xf numFmtId="6" fontId="19" fillId="5" borderId="48" xfId="0" applyNumberFormat="1" applyFont="1" applyFill="1" applyBorder="1" applyAlignment="1" applyProtection="1">
      <alignment horizontal="center" vertical="center" wrapText="1"/>
    </xf>
    <xf numFmtId="6" fontId="19" fillId="5" borderId="38" xfId="0" applyNumberFormat="1" applyFont="1" applyFill="1" applyBorder="1" applyAlignment="1" applyProtection="1">
      <alignment horizontal="center" vertical="center" wrapText="1"/>
    </xf>
    <xf numFmtId="0" fontId="53" fillId="5" borderId="38" xfId="0" applyFont="1" applyFill="1" applyBorder="1" applyAlignment="1"/>
    <xf numFmtId="0" fontId="53" fillId="5" borderId="49" xfId="0" applyFont="1" applyFill="1" applyBorder="1" applyAlignment="1"/>
    <xf numFmtId="6" fontId="19" fillId="0" borderId="41" xfId="0" applyNumberFormat="1" applyFont="1" applyBorder="1" applyAlignment="1" applyProtection="1">
      <alignment horizontal="center" vertical="center" wrapText="1"/>
    </xf>
    <xf numFmtId="6" fontId="19" fillId="0" borderId="37" xfId="0" applyNumberFormat="1" applyFont="1" applyBorder="1" applyAlignment="1" applyProtection="1">
      <alignment horizontal="center" vertical="center" wrapText="1"/>
    </xf>
    <xf numFmtId="0" fontId="53" fillId="0" borderId="37" xfId="0" applyFont="1" applyBorder="1" applyAlignment="1"/>
    <xf numFmtId="0" fontId="53" fillId="0" borderId="42" xfId="0" applyFont="1" applyBorder="1" applyAlignment="1"/>
    <xf numFmtId="6" fontId="19" fillId="0" borderId="48" xfId="0" applyNumberFormat="1" applyFont="1" applyBorder="1" applyAlignment="1" applyProtection="1">
      <alignment horizontal="center" vertical="center" wrapText="1"/>
    </xf>
    <xf numFmtId="6" fontId="19" fillId="0" borderId="38" xfId="0" applyNumberFormat="1" applyFont="1" applyBorder="1" applyAlignment="1" applyProtection="1">
      <alignment horizontal="center" vertical="center" wrapText="1"/>
    </xf>
    <xf numFmtId="0" fontId="53" fillId="0" borderId="38" xfId="0" applyFont="1" applyBorder="1" applyAlignment="1"/>
    <xf numFmtId="0" fontId="53" fillId="0" borderId="49" xfId="0" applyFont="1" applyBorder="1" applyAlignment="1"/>
    <xf numFmtId="0" fontId="62" fillId="14" borderId="59" xfId="0" applyFont="1" applyFill="1" applyBorder="1" applyAlignment="1" applyProtection="1">
      <alignment horizontal="center" vertical="center"/>
    </xf>
    <xf numFmtId="0" fontId="62" fillId="14" borderId="60" xfId="0" applyFont="1" applyFill="1" applyBorder="1" applyAlignment="1" applyProtection="1">
      <alignment horizontal="center" vertical="center"/>
    </xf>
    <xf numFmtId="0" fontId="62" fillId="14" borderId="61" xfId="0" applyFont="1" applyFill="1" applyBorder="1" applyAlignment="1" applyProtection="1">
      <alignment horizontal="center" vertical="center"/>
    </xf>
    <xf numFmtId="0" fontId="59" fillId="14" borderId="62" xfId="0" applyFont="1" applyFill="1" applyBorder="1" applyAlignment="1">
      <alignment horizontal="center" vertical="center"/>
    </xf>
    <xf numFmtId="0" fontId="59" fillId="14" borderId="63" xfId="0" applyFont="1" applyFill="1" applyBorder="1" applyAlignment="1">
      <alignment horizontal="center" vertical="center"/>
    </xf>
    <xf numFmtId="0" fontId="59" fillId="14" borderId="64" xfId="0" applyFont="1" applyFill="1" applyBorder="1" applyAlignment="1">
      <alignment horizontal="center" vertical="center"/>
    </xf>
    <xf numFmtId="0" fontId="37" fillId="9" borderId="10" xfId="0" applyFont="1" applyFill="1" applyBorder="1" applyAlignment="1" applyProtection="1">
      <alignment horizontal="center" wrapText="1"/>
    </xf>
    <xf numFmtId="0" fontId="11" fillId="9" borderId="10" xfId="0" applyFont="1" applyFill="1" applyBorder="1" applyAlignment="1" applyProtection="1">
      <alignment horizontal="center" wrapText="1"/>
    </xf>
    <xf numFmtId="164" fontId="11" fillId="9" borderId="10" xfId="0" applyNumberFormat="1" applyFont="1" applyFill="1" applyBorder="1" applyAlignment="1" applyProtection="1">
      <alignment horizontal="center" wrapText="1"/>
    </xf>
    <xf numFmtId="0" fontId="11" fillId="9" borderId="10" xfId="0" applyFont="1" applyFill="1" applyBorder="1" applyAlignment="1" applyProtection="1">
      <alignment horizontal="center"/>
    </xf>
    <xf numFmtId="164" fontId="0" fillId="9" borderId="10" xfId="0" applyNumberFormat="1" applyFont="1" applyFill="1" applyBorder="1" applyAlignment="1" applyProtection="1">
      <alignment horizontal="center" vertical="top" wrapText="1"/>
    </xf>
    <xf numFmtId="164" fontId="11" fillId="9" borderId="10" xfId="0" applyNumberFormat="1" applyFont="1" applyFill="1" applyBorder="1" applyAlignment="1" applyProtection="1">
      <alignment horizontal="center" vertical="top" wrapText="1"/>
    </xf>
    <xf numFmtId="0" fontId="37" fillId="9" borderId="11" xfId="0" applyFont="1" applyFill="1" applyBorder="1" applyAlignment="1" applyProtection="1">
      <alignment horizontal="center" wrapText="1"/>
    </xf>
    <xf numFmtId="0" fontId="11" fillId="9" borderId="10" xfId="0" applyFont="1" applyFill="1" applyBorder="1" applyAlignment="1">
      <alignment horizontal="center" wrapText="1"/>
    </xf>
    <xf numFmtId="0" fontId="17" fillId="0" borderId="0" xfId="0" applyFont="1" applyFill="1" applyAlignment="1">
      <alignment wrapText="1"/>
    </xf>
    <xf numFmtId="0" fontId="13" fillId="0" borderId="0" xfId="0" applyFont="1" applyFill="1" applyAlignment="1">
      <alignment wrapText="1"/>
    </xf>
    <xf numFmtId="0" fontId="10" fillId="0" borderId="0" xfId="0" applyFont="1" applyFill="1" applyBorder="1" applyAlignment="1" applyProtection="1">
      <alignment horizontal="center"/>
    </xf>
    <xf numFmtId="0" fontId="37" fillId="0" borderId="0" xfId="0" applyFont="1" applyFill="1" applyAlignment="1">
      <alignment wrapText="1"/>
    </xf>
    <xf numFmtId="0" fontId="11" fillId="0" borderId="0" xfId="0" applyFont="1" applyFill="1" applyAlignment="1">
      <alignment wrapText="1"/>
    </xf>
    <xf numFmtId="0" fontId="66" fillId="3" borderId="6" xfId="0" applyFont="1" applyFill="1" applyBorder="1" applyAlignment="1" applyProtection="1">
      <alignment horizontal="left" vertical="top" wrapText="1"/>
      <protection locked="0"/>
    </xf>
    <xf numFmtId="0" fontId="66" fillId="3" borderId="6" xfId="0" applyFont="1" applyFill="1" applyBorder="1" applyAlignment="1" applyProtection="1">
      <alignment vertical="top" wrapText="1"/>
      <protection locked="0"/>
    </xf>
    <xf numFmtId="164" fontId="67" fillId="3" borderId="6" xfId="0" applyNumberFormat="1" applyFont="1" applyFill="1" applyBorder="1" applyAlignment="1" applyProtection="1">
      <alignment horizontal="center" vertical="top" wrapText="1"/>
      <protection locked="0"/>
    </xf>
    <xf numFmtId="1" fontId="67" fillId="3" borderId="6" xfId="0" applyNumberFormat="1" applyFont="1" applyFill="1" applyBorder="1" applyAlignment="1" applyProtection="1">
      <alignment horizontal="center" vertical="top" wrapText="1"/>
      <protection locked="0"/>
    </xf>
    <xf numFmtId="1" fontId="67" fillId="4" borderId="6" xfId="0" applyNumberFormat="1" applyFont="1" applyFill="1" applyBorder="1" applyAlignment="1" applyProtection="1">
      <alignment horizontal="center" vertical="top" wrapText="1"/>
    </xf>
    <xf numFmtId="164" fontId="67" fillId="3" borderId="7" xfId="0" applyNumberFormat="1" applyFont="1" applyFill="1" applyBorder="1" applyAlignment="1" applyProtection="1">
      <alignment horizontal="center" vertical="top" wrapText="1"/>
      <protection locked="0"/>
    </xf>
    <xf numFmtId="164" fontId="67" fillId="4" borderId="6" xfId="0" applyNumberFormat="1" applyFont="1" applyFill="1" applyBorder="1" applyAlignment="1" applyProtection="1">
      <alignment horizontal="center" vertical="top" wrapText="1"/>
    </xf>
    <xf numFmtId="0" fontId="67" fillId="3" borderId="6" xfId="0" applyFont="1" applyFill="1" applyBorder="1" applyAlignment="1" applyProtection="1">
      <alignment vertical="top" wrapText="1"/>
      <protection locked="0"/>
    </xf>
    <xf numFmtId="0" fontId="67" fillId="3" borderId="7" xfId="0" applyFont="1" applyFill="1" applyBorder="1" applyAlignment="1" applyProtection="1">
      <alignment vertical="top" wrapText="1"/>
      <protection locked="0"/>
    </xf>
    <xf numFmtId="0" fontId="0" fillId="0" borderId="73" xfId="0" applyBorder="1" applyAlignment="1"/>
    <xf numFmtId="0" fontId="0" fillId="0" borderId="72" xfId="0" applyBorder="1" applyAlignment="1"/>
    <xf numFmtId="0" fontId="65" fillId="3" borderId="69" xfId="0" applyFont="1" applyFill="1" applyBorder="1" applyAlignment="1" applyProtection="1">
      <alignment vertical="top" wrapText="1"/>
      <protection locked="0"/>
    </xf>
  </cellXfs>
  <cellStyles count="5">
    <cellStyle name="%" xfId="2" xr:uid="{00000000-0005-0000-0000-000000000000}"/>
    <cellStyle name="Currency" xfId="1" builtinId="4"/>
    <cellStyle name="Currency 2" xfId="4" xr:uid="{00000000-0005-0000-0000-000002000000}"/>
    <cellStyle name="Normal" xfId="0" builtinId="0"/>
    <cellStyle name="Normal 2 2" xfId="3" xr:uid="{00000000-0005-0000-0000-000004000000}"/>
  </cellStyles>
  <dxfs count="24">
    <dxf>
      <fill>
        <patternFill>
          <bgColor rgb="FFFF0000"/>
        </patternFill>
      </fill>
    </dxf>
    <dxf>
      <fill>
        <patternFill>
          <bgColor rgb="FFFF0000"/>
        </patternFill>
      </fill>
    </dxf>
    <dxf>
      <font>
        <b/>
        <i val="0"/>
        <color theme="0"/>
      </font>
      <fill>
        <patternFill>
          <bgColor rgb="FFC00000"/>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theme="1"/>
        <name val="Arial"/>
        <scheme val="none"/>
      </font>
      <fill>
        <patternFill patternType="solid">
          <fgColor indexed="64"/>
          <bgColor theme="7" tint="0.79998168889431442"/>
        </patternFill>
      </fill>
      <alignment horizontal="general"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val="0"/>
        <i val="0"/>
        <strike val="0"/>
        <condense val="0"/>
        <extend val="0"/>
        <outline val="0"/>
        <shadow val="0"/>
        <u val="none"/>
        <vertAlign val="baseline"/>
        <sz val="12"/>
        <color theme="1"/>
        <name val="Arial"/>
        <scheme val="none"/>
      </font>
      <fill>
        <patternFill patternType="solid">
          <fgColor indexed="64"/>
          <bgColor theme="7" tint="0.79998168889431442"/>
        </patternFill>
      </fill>
      <alignment horizontal="general"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border>
      <protection locked="0" hidden="0"/>
    </dxf>
    <dxf>
      <font>
        <b val="0"/>
        <i val="0"/>
        <strike val="0"/>
        <condense val="0"/>
        <extend val="0"/>
        <outline val="0"/>
        <shadow val="0"/>
        <u val="none"/>
        <vertAlign val="baseline"/>
        <sz val="12"/>
        <color theme="1"/>
        <name val="Arial"/>
        <scheme val="none"/>
      </font>
      <numFmt numFmtId="164" formatCode="&quot;£&quot;#,##0"/>
      <fill>
        <patternFill patternType="solid">
          <fgColor indexed="64"/>
          <bgColor theme="6" tint="0.79998168889431442"/>
        </patternFill>
      </fill>
      <alignment horizontal="center"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border>
      <protection locked="1" hidden="0"/>
    </dxf>
    <dxf>
      <font>
        <b val="0"/>
        <i val="0"/>
        <strike val="0"/>
        <condense val="0"/>
        <extend val="0"/>
        <outline val="0"/>
        <shadow val="0"/>
        <u val="none"/>
        <vertAlign val="baseline"/>
        <sz val="12"/>
        <color theme="1"/>
        <name val="Arial"/>
        <scheme val="none"/>
      </font>
      <numFmt numFmtId="164" formatCode="&quot;£&quot;#,##0"/>
      <fill>
        <patternFill patternType="solid">
          <fgColor indexed="64"/>
          <bgColor theme="7" tint="0.79998168889431442"/>
        </patternFill>
      </fill>
      <alignment horizontal="center"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border>
      <protection locked="0" hidden="0"/>
    </dxf>
    <dxf>
      <font>
        <b val="0"/>
        <i val="0"/>
        <strike val="0"/>
        <condense val="0"/>
        <extend val="0"/>
        <outline val="0"/>
        <shadow val="0"/>
        <u val="none"/>
        <vertAlign val="baseline"/>
        <sz val="12"/>
        <color theme="1"/>
        <name val="Arial"/>
        <scheme val="none"/>
      </font>
      <numFmt numFmtId="164" formatCode="&quot;£&quot;#,##0"/>
      <fill>
        <patternFill patternType="solid">
          <fgColor indexed="64"/>
          <bgColor theme="7" tint="0.79998168889431442"/>
        </patternFill>
      </fill>
      <alignment horizontal="center" vertical="top" textRotation="0" wrapText="1" indent="0" justifyLastLine="0" shrinkToFit="0" readingOrder="0"/>
      <border diagonalUp="0" diagonalDown="0">
        <left style="thin">
          <color theme="6" tint="-0.249977111117893"/>
        </left>
        <right/>
        <top style="thin">
          <color theme="6" tint="-0.249977111117893"/>
        </top>
        <bottom style="thin">
          <color theme="6" tint="-0.249977111117893"/>
        </bottom>
      </border>
      <protection locked="0" hidden="0"/>
    </dxf>
    <dxf>
      <font>
        <b val="0"/>
        <i val="0"/>
        <strike val="0"/>
        <condense val="0"/>
        <extend val="0"/>
        <outline val="0"/>
        <shadow val="0"/>
        <u val="none"/>
        <vertAlign val="baseline"/>
        <sz val="12"/>
        <color theme="1"/>
        <name val="Arial"/>
        <scheme val="none"/>
      </font>
      <numFmt numFmtId="1" formatCode="0"/>
      <fill>
        <patternFill patternType="solid">
          <fgColor indexed="64"/>
          <bgColor theme="6" tint="0.79998168889431442"/>
        </patternFill>
      </fill>
      <alignment horizontal="center"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border>
      <protection locked="1" hidden="0"/>
    </dxf>
    <dxf>
      <font>
        <b val="0"/>
        <i val="0"/>
        <strike val="0"/>
        <condense val="0"/>
        <extend val="0"/>
        <outline val="0"/>
        <shadow val="0"/>
        <u val="none"/>
        <vertAlign val="baseline"/>
        <sz val="12"/>
        <color theme="1"/>
        <name val="Arial"/>
        <scheme val="none"/>
      </font>
      <numFmt numFmtId="1" formatCode="0"/>
      <fill>
        <patternFill patternType="solid">
          <fgColor indexed="64"/>
          <bgColor theme="7" tint="0.79998168889431442"/>
        </patternFill>
      </fill>
      <alignment horizontal="center"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val="0"/>
        <i val="0"/>
        <strike val="0"/>
        <condense val="0"/>
        <extend val="0"/>
        <outline val="0"/>
        <shadow val="0"/>
        <u val="none"/>
        <vertAlign val="baseline"/>
        <sz val="12"/>
        <color theme="1"/>
        <name val="Arial"/>
        <scheme val="none"/>
      </font>
      <numFmt numFmtId="1" formatCode="0"/>
      <fill>
        <patternFill patternType="solid">
          <fgColor indexed="64"/>
          <bgColor theme="7" tint="0.79998168889431442"/>
        </patternFill>
      </fill>
      <alignment horizontal="center"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val="0"/>
        <i val="0"/>
        <strike val="0"/>
        <condense val="0"/>
        <extend val="0"/>
        <outline val="0"/>
        <shadow val="0"/>
        <u val="none"/>
        <vertAlign val="baseline"/>
        <sz val="12"/>
        <color theme="1"/>
        <name val="Arial"/>
        <scheme val="none"/>
      </font>
      <numFmt numFmtId="164" formatCode="&quot;£&quot;#,##0"/>
      <fill>
        <patternFill patternType="solid">
          <fgColor indexed="64"/>
          <bgColor theme="7" tint="0.79998168889431442"/>
        </patternFill>
      </fill>
      <alignment horizontal="center"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val="0"/>
        <i val="0"/>
        <strike val="0"/>
        <condense val="0"/>
        <extend val="0"/>
        <outline val="0"/>
        <shadow val="0"/>
        <u val="none"/>
        <vertAlign val="baseline"/>
        <sz val="12"/>
        <color theme="1"/>
        <name val="Arial"/>
        <scheme val="none"/>
      </font>
      <numFmt numFmtId="164" formatCode="&quot;£&quot;#,##0"/>
      <fill>
        <patternFill patternType="solid">
          <fgColor indexed="64"/>
          <bgColor theme="7" tint="0.79998168889431442"/>
        </patternFill>
      </fill>
      <alignment horizontal="center"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val="0"/>
        <i val="0"/>
        <strike val="0"/>
        <condense val="0"/>
        <extend val="0"/>
        <outline val="0"/>
        <shadow val="0"/>
        <u val="none"/>
        <vertAlign val="baseline"/>
        <sz val="12"/>
        <color auto="1"/>
        <name val="Arial"/>
        <scheme val="none"/>
      </font>
      <fill>
        <patternFill patternType="solid">
          <fgColor indexed="64"/>
          <bgColor theme="7" tint="0.79998168889431442"/>
        </patternFill>
      </fill>
      <alignment horizontal="general"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val="0"/>
        <i val="0"/>
        <strike val="0"/>
        <condense val="0"/>
        <extend val="0"/>
        <outline val="0"/>
        <shadow val="0"/>
        <u val="none"/>
        <vertAlign val="baseline"/>
        <sz val="12"/>
        <color auto="1"/>
        <name val="Arial"/>
        <scheme val="none"/>
      </font>
      <fill>
        <patternFill patternType="solid">
          <fgColor indexed="64"/>
          <bgColor theme="7" tint="0.79998168889431442"/>
        </patternFill>
      </fill>
      <alignment horizontal="general"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val="0"/>
        <i val="0"/>
        <strike val="0"/>
        <condense val="0"/>
        <extend val="0"/>
        <outline val="0"/>
        <shadow val="0"/>
        <u val="none"/>
        <vertAlign val="baseline"/>
        <sz val="12"/>
        <color auto="1"/>
        <name val="Arial"/>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i val="0"/>
        <strike val="0"/>
        <condense val="0"/>
        <extend val="0"/>
        <outline val="0"/>
        <shadow val="0"/>
        <u val="none"/>
        <vertAlign val="baseline"/>
        <sz val="12"/>
        <color auto="1"/>
        <name val="Arial"/>
        <scheme val="none"/>
      </font>
      <fill>
        <patternFill patternType="solid">
          <fgColor indexed="64"/>
          <bgColor theme="7" tint="0.79998168889431442"/>
        </patternFill>
      </fill>
      <alignment horizontal="general"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font>
        <b val="0"/>
        <i val="0"/>
        <strike val="0"/>
        <condense val="0"/>
        <extend val="0"/>
        <outline val="0"/>
        <shadow val="0"/>
        <u val="none"/>
        <vertAlign val="baseline"/>
        <sz val="12"/>
        <color auto="1"/>
        <name val="Arial"/>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theme="6" tint="-0.249977111117893"/>
        </left>
        <right style="thin">
          <color theme="6" tint="-0.249977111117893"/>
        </right>
        <top style="thin">
          <color theme="6" tint="-0.249977111117893"/>
        </top>
        <bottom style="thin">
          <color theme="6" tint="-0.249977111117893"/>
        </bottom>
        <vertical/>
        <horizontal/>
      </border>
      <protection locked="0" hidden="0"/>
    </dxf>
    <dxf>
      <border outline="0">
        <bottom style="thin">
          <color theme="6" tint="-0.249977111117893"/>
        </bottom>
      </border>
    </dxf>
    <dxf>
      <protection locked="0" hidden="0"/>
    </dxf>
    <dxf>
      <border>
        <bottom style="thin">
          <color theme="6" tint="0.39997558519241921"/>
        </bottom>
      </border>
    </dxf>
    <dxf>
      <font>
        <b/>
      </font>
      <alignment horizontal="left" vertical="top" textRotation="0" wrapText="1" indent="0" justifyLastLine="0" shrinkToFit="0" readingOrder="0"/>
      <border diagonalUp="0" diagonalDown="0">
        <left style="thin">
          <color theme="6" tint="0.39997558519241921"/>
        </left>
        <right style="thin">
          <color theme="6" tint="0.39997558519241921"/>
        </right>
        <top/>
        <bottom/>
      </border>
      <protection locked="1" hidden="0"/>
    </dxf>
  </dxfs>
  <tableStyles count="0" defaultTableStyle="TableStyleMedium2" defaultPivotStyle="PivotStyleLight16"/>
  <colors>
    <mruColors>
      <color rgb="FFCC3399"/>
      <color rgb="FFFFFFCC"/>
      <color rgb="FF0A4970"/>
      <color rgb="FFE3D6FE"/>
      <color rgb="FFECE2F8"/>
      <color rgb="FF482F75"/>
      <color rgb="FFCCCCFF"/>
      <color rgb="FF5B3C94"/>
      <color rgb="FFDAC3EF"/>
      <color rgb="FFEF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804938359221649"/>
          <c:y val="0.35002477898355405"/>
          <c:w val="0.65018694870209792"/>
          <c:h val="0.47234496213046068"/>
        </c:manualLayout>
      </c:layout>
      <c:barChart>
        <c:barDir val="bar"/>
        <c:grouping val="stacked"/>
        <c:varyColors val="0"/>
        <c:ser>
          <c:idx val="1"/>
          <c:order val="0"/>
          <c:tx>
            <c:strRef>
              <c:f>'Do not change - workings'!$B$22</c:f>
              <c:strCache>
                <c:ptCount val="1"/>
                <c:pt idx="0">
                  <c:v>Alternative provision/PRU</c:v>
                </c:pt>
              </c:strCache>
            </c:strRef>
          </c:tx>
          <c:spPr>
            <a:solidFill>
              <a:srgbClr val="CC3399"/>
            </a:solidFill>
            <a:ln>
              <a:noFill/>
            </a:ln>
            <a:effectLst/>
          </c:spPr>
          <c:invertIfNegative val="0"/>
          <c:cat>
            <c:strRef>
              <c:f>'Do not change - workings'!$H$21:$I$21</c:f>
              <c:strCache>
                <c:ptCount val="2"/>
                <c:pt idx="0">
                  <c:v>Special provision fund</c:v>
                </c:pt>
                <c:pt idx="1">
                  <c:v>Other investment</c:v>
                </c:pt>
              </c:strCache>
            </c:strRef>
          </c:cat>
          <c:val>
            <c:numRef>
              <c:f>'Do not change - workings'!$H$22:$I$22</c:f>
              <c:numCache>
                <c:formatCode>#,##0</c:formatCode>
                <c:ptCount val="2"/>
                <c:pt idx="0">
                  <c:v>0</c:v>
                </c:pt>
                <c:pt idx="1">
                  <c:v>0</c:v>
                </c:pt>
              </c:numCache>
            </c:numRef>
          </c:val>
          <c:extLst>
            <c:ext xmlns:c16="http://schemas.microsoft.com/office/drawing/2014/chart" uri="{C3380CC4-5D6E-409C-BE32-E72D297353CC}">
              <c16:uniqueId val="{00000000-8D1A-4676-82AE-DF2082657CA4}"/>
            </c:ext>
          </c:extLst>
        </c:ser>
        <c:ser>
          <c:idx val="0"/>
          <c:order val="1"/>
          <c:tx>
            <c:strRef>
              <c:f>'Do not change - workings'!$B$23</c:f>
              <c:strCache>
                <c:ptCount val="1"/>
                <c:pt idx="0">
                  <c:v>Independent and non-maintained</c:v>
                </c:pt>
              </c:strCache>
            </c:strRef>
          </c:tx>
          <c:spPr>
            <a:solidFill>
              <a:srgbClr val="FFC000"/>
            </a:solidFill>
            <a:ln>
              <a:noFill/>
            </a:ln>
            <a:effectLst/>
          </c:spPr>
          <c:invertIfNegative val="0"/>
          <c:cat>
            <c:strRef>
              <c:f>'Do not change - workings'!$H$21:$I$21</c:f>
              <c:strCache>
                <c:ptCount val="2"/>
                <c:pt idx="0">
                  <c:v>Special provision fund</c:v>
                </c:pt>
                <c:pt idx="1">
                  <c:v>Other investment</c:v>
                </c:pt>
              </c:strCache>
            </c:strRef>
          </c:cat>
          <c:val>
            <c:numRef>
              <c:f>'Do not change - workings'!$H$23:$I$23</c:f>
              <c:numCache>
                <c:formatCode>#,##0</c:formatCode>
                <c:ptCount val="2"/>
                <c:pt idx="0">
                  <c:v>0</c:v>
                </c:pt>
                <c:pt idx="1">
                  <c:v>0</c:v>
                </c:pt>
              </c:numCache>
            </c:numRef>
          </c:val>
          <c:extLst>
            <c:ext xmlns:c16="http://schemas.microsoft.com/office/drawing/2014/chart" uri="{C3380CC4-5D6E-409C-BE32-E72D297353CC}">
              <c16:uniqueId val="{00000000-8E94-4B05-942B-C2D97C407F9C}"/>
            </c:ext>
          </c:extLst>
        </c:ser>
        <c:ser>
          <c:idx val="2"/>
          <c:order val="2"/>
          <c:tx>
            <c:strRef>
              <c:f>'Do not change - workings'!$B$24</c:f>
              <c:strCache>
                <c:ptCount val="1"/>
                <c:pt idx="0">
                  <c:v>Mainstream provision (not unit)</c:v>
                </c:pt>
              </c:strCache>
            </c:strRef>
          </c:tx>
          <c:spPr>
            <a:solidFill>
              <a:srgbClr val="00B0F0"/>
            </a:solidFill>
            <a:ln>
              <a:solidFill>
                <a:schemeClr val="bg1">
                  <a:lumMod val="95000"/>
                </a:schemeClr>
              </a:solidFill>
            </a:ln>
            <a:effectLst/>
          </c:spPr>
          <c:invertIfNegative val="0"/>
          <c:cat>
            <c:strRef>
              <c:f>'Do not change - workings'!$H$21:$I$21</c:f>
              <c:strCache>
                <c:ptCount val="2"/>
                <c:pt idx="0">
                  <c:v>Special provision fund</c:v>
                </c:pt>
                <c:pt idx="1">
                  <c:v>Other investment</c:v>
                </c:pt>
              </c:strCache>
            </c:strRef>
          </c:cat>
          <c:val>
            <c:numRef>
              <c:f>'Do not change - workings'!$H$24:$I$24</c:f>
              <c:numCache>
                <c:formatCode>#,##0</c:formatCode>
                <c:ptCount val="2"/>
                <c:pt idx="0">
                  <c:v>5</c:v>
                </c:pt>
                <c:pt idx="1">
                  <c:v>0</c:v>
                </c:pt>
              </c:numCache>
            </c:numRef>
          </c:val>
          <c:extLst>
            <c:ext xmlns:c16="http://schemas.microsoft.com/office/drawing/2014/chart" uri="{C3380CC4-5D6E-409C-BE32-E72D297353CC}">
              <c16:uniqueId val="{00000001-8E94-4B05-942B-C2D97C407F9C}"/>
            </c:ext>
          </c:extLst>
        </c:ser>
        <c:ser>
          <c:idx val="3"/>
          <c:order val="3"/>
          <c:tx>
            <c:strRef>
              <c:f>'Do not change - workings'!$B$25</c:f>
              <c:strCache>
                <c:ptCount val="1"/>
                <c:pt idx="0">
                  <c:v>Special provision</c:v>
                </c:pt>
              </c:strCache>
            </c:strRef>
          </c:tx>
          <c:spPr>
            <a:solidFill>
              <a:schemeClr val="accent5">
                <a:lumMod val="50000"/>
              </a:schemeClr>
            </a:solidFill>
            <a:ln>
              <a:solidFill>
                <a:schemeClr val="bg1">
                  <a:lumMod val="95000"/>
                </a:schemeClr>
              </a:solidFill>
            </a:ln>
            <a:effectLst/>
          </c:spPr>
          <c:invertIfNegative val="0"/>
          <c:dPt>
            <c:idx val="0"/>
            <c:invertIfNegative val="0"/>
            <c:bubble3D val="0"/>
            <c:spPr>
              <a:solidFill>
                <a:srgbClr val="7030A0"/>
              </a:solidFill>
              <a:ln>
                <a:solidFill>
                  <a:schemeClr val="bg1">
                    <a:lumMod val="95000"/>
                  </a:schemeClr>
                </a:solidFill>
              </a:ln>
              <a:effectLst/>
            </c:spPr>
            <c:extLst>
              <c:ext xmlns:c16="http://schemas.microsoft.com/office/drawing/2014/chart" uri="{C3380CC4-5D6E-409C-BE32-E72D297353CC}">
                <c16:uniqueId val="{00000004-3506-40F9-B21D-49E807B3FA13}"/>
              </c:ext>
            </c:extLst>
          </c:dPt>
          <c:dPt>
            <c:idx val="1"/>
            <c:invertIfNegative val="0"/>
            <c:bubble3D val="0"/>
            <c:spPr>
              <a:solidFill>
                <a:srgbClr val="7030A0"/>
              </a:solidFill>
              <a:ln>
                <a:solidFill>
                  <a:schemeClr val="bg1">
                    <a:lumMod val="95000"/>
                  </a:schemeClr>
                </a:solidFill>
              </a:ln>
              <a:effectLst/>
            </c:spPr>
            <c:extLst>
              <c:ext xmlns:c16="http://schemas.microsoft.com/office/drawing/2014/chart" uri="{C3380CC4-5D6E-409C-BE32-E72D297353CC}">
                <c16:uniqueId val="{00000008-3506-40F9-B21D-49E807B3FA13}"/>
              </c:ext>
            </c:extLst>
          </c:dPt>
          <c:cat>
            <c:strRef>
              <c:f>'Do not change - workings'!$H$21:$I$21</c:f>
              <c:strCache>
                <c:ptCount val="2"/>
                <c:pt idx="0">
                  <c:v>Special provision fund</c:v>
                </c:pt>
                <c:pt idx="1">
                  <c:v>Other investment</c:v>
                </c:pt>
              </c:strCache>
            </c:strRef>
          </c:cat>
          <c:val>
            <c:numRef>
              <c:f>'Do not change - workings'!$H$25:$I$25</c:f>
              <c:numCache>
                <c:formatCode>#,##0</c:formatCode>
                <c:ptCount val="2"/>
                <c:pt idx="0">
                  <c:v>45</c:v>
                </c:pt>
                <c:pt idx="1">
                  <c:v>0</c:v>
                </c:pt>
              </c:numCache>
            </c:numRef>
          </c:val>
          <c:extLst>
            <c:ext xmlns:c16="http://schemas.microsoft.com/office/drawing/2014/chart" uri="{C3380CC4-5D6E-409C-BE32-E72D297353CC}">
              <c16:uniqueId val="{00000002-8E94-4B05-942B-C2D97C407F9C}"/>
            </c:ext>
          </c:extLst>
        </c:ser>
        <c:ser>
          <c:idx val="4"/>
          <c:order val="4"/>
          <c:tx>
            <c:strRef>
              <c:f>'Do not change - workings'!$B$26</c:f>
              <c:strCache>
                <c:ptCount val="1"/>
                <c:pt idx="0">
                  <c:v>Special unit or resourced provision</c:v>
                </c:pt>
              </c:strCache>
            </c:strRef>
          </c:tx>
          <c:spPr>
            <a:solidFill>
              <a:srgbClr val="FFFF00"/>
            </a:solidFill>
            <a:ln>
              <a:solidFill>
                <a:schemeClr val="bg1">
                  <a:lumMod val="95000"/>
                </a:schemeClr>
              </a:solidFill>
            </a:ln>
            <a:effectLst/>
          </c:spPr>
          <c:invertIfNegative val="0"/>
          <c:cat>
            <c:strRef>
              <c:f>'Do not change - workings'!$H$21:$I$21</c:f>
              <c:strCache>
                <c:ptCount val="2"/>
                <c:pt idx="0">
                  <c:v>Special provision fund</c:v>
                </c:pt>
                <c:pt idx="1">
                  <c:v>Other investment</c:v>
                </c:pt>
              </c:strCache>
            </c:strRef>
          </c:cat>
          <c:val>
            <c:numRef>
              <c:f>'Do not change - workings'!$H$26:$I$26</c:f>
              <c:numCache>
                <c:formatCode>#,##0</c:formatCode>
                <c:ptCount val="2"/>
                <c:pt idx="0">
                  <c:v>13</c:v>
                </c:pt>
                <c:pt idx="1">
                  <c:v>0</c:v>
                </c:pt>
              </c:numCache>
            </c:numRef>
          </c:val>
          <c:extLst>
            <c:ext xmlns:c16="http://schemas.microsoft.com/office/drawing/2014/chart" uri="{C3380CC4-5D6E-409C-BE32-E72D297353CC}">
              <c16:uniqueId val="{00000003-8E94-4B05-942B-C2D97C407F9C}"/>
            </c:ext>
          </c:extLst>
        </c:ser>
        <c:ser>
          <c:idx val="5"/>
          <c:order val="5"/>
          <c:tx>
            <c:strRef>
              <c:f>'Do not change - workings'!$B$27</c:f>
              <c:strCache>
                <c:ptCount val="1"/>
                <c:pt idx="0">
                  <c:v>Other</c:v>
                </c:pt>
              </c:strCache>
            </c:strRef>
          </c:tx>
          <c:spPr>
            <a:solidFill>
              <a:schemeClr val="accent5">
                <a:lumMod val="75000"/>
              </a:schemeClr>
            </a:solidFill>
            <a:ln>
              <a:noFill/>
            </a:ln>
            <a:effectLst/>
          </c:spPr>
          <c:invertIfNegative val="0"/>
          <c:cat>
            <c:strRef>
              <c:f>'Do not change - workings'!$H$21:$I$21</c:f>
              <c:strCache>
                <c:ptCount val="2"/>
                <c:pt idx="0">
                  <c:v>Special provision fund</c:v>
                </c:pt>
                <c:pt idx="1">
                  <c:v>Other investment</c:v>
                </c:pt>
              </c:strCache>
            </c:strRef>
          </c:cat>
          <c:val>
            <c:numRef>
              <c:f>'Do not change - workings'!$H$27:$I$27</c:f>
              <c:numCache>
                <c:formatCode>#,##0</c:formatCode>
                <c:ptCount val="2"/>
                <c:pt idx="0">
                  <c:v>0</c:v>
                </c:pt>
                <c:pt idx="1">
                  <c:v>0</c:v>
                </c:pt>
              </c:numCache>
            </c:numRef>
          </c:val>
          <c:extLst>
            <c:ext xmlns:c16="http://schemas.microsoft.com/office/drawing/2014/chart" uri="{C3380CC4-5D6E-409C-BE32-E72D297353CC}">
              <c16:uniqueId val="{00000004-8E94-4B05-942B-C2D97C407F9C}"/>
            </c:ext>
          </c:extLst>
        </c:ser>
        <c:dLbls>
          <c:showLegendKey val="0"/>
          <c:showVal val="0"/>
          <c:showCatName val="0"/>
          <c:showSerName val="0"/>
          <c:showPercent val="0"/>
          <c:showBubbleSize val="0"/>
        </c:dLbls>
        <c:gapWidth val="28"/>
        <c:overlap val="100"/>
        <c:axId val="73970048"/>
        <c:axId val="73971584"/>
      </c:barChart>
      <c:catAx>
        <c:axId val="739700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3971584"/>
        <c:crosses val="autoZero"/>
        <c:auto val="1"/>
        <c:lblAlgn val="ctr"/>
        <c:lblOffset val="100"/>
        <c:noMultiLvlLbl val="0"/>
      </c:catAx>
      <c:valAx>
        <c:axId val="7397158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3970048"/>
        <c:crosses val="autoZero"/>
        <c:crossBetween val="between"/>
      </c:valAx>
      <c:spPr>
        <a:noFill/>
        <a:ln w="25400">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606195671642529"/>
          <c:y val="0.22770814091568806"/>
          <c:w val="0.28264041362023445"/>
          <c:h val="0.67622607089383135"/>
        </c:manualLayout>
      </c:layout>
      <c:pieChart>
        <c:varyColors val="1"/>
        <c:ser>
          <c:idx val="0"/>
          <c:order val="0"/>
          <c:dPt>
            <c:idx val="0"/>
            <c:bubble3D val="0"/>
            <c:spPr>
              <a:solidFill>
                <a:srgbClr val="00B0F0"/>
              </a:solidFill>
              <a:ln w="19050">
                <a:solidFill>
                  <a:schemeClr val="lt1"/>
                </a:solidFill>
              </a:ln>
              <a:effectLst/>
            </c:spPr>
            <c:extLst>
              <c:ext xmlns:c16="http://schemas.microsoft.com/office/drawing/2014/chart" uri="{C3380CC4-5D6E-409C-BE32-E72D297353CC}">
                <c16:uniqueId val="{00000001-4FC1-45FD-9DB2-6AC96DEF7F0F}"/>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FC1-45FD-9DB2-6AC96DEF7F0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FC1-45FD-9DB2-6AC96DEF7F0F}"/>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FC1-45FD-9DB2-6AC96DEF7F0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837-47D0-AE3E-8A2269DB4A89}"/>
              </c:ext>
            </c:extLst>
          </c:dPt>
          <c:dPt>
            <c:idx val="5"/>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B-131D-4C78-9CBA-81077091171B}"/>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'Do not change - workings'!$B$11:$B$16</c:f>
              <c:strCache>
                <c:ptCount val="6"/>
                <c:pt idx="0">
                  <c:v>outstanding</c:v>
                </c:pt>
                <c:pt idx="1">
                  <c:v>good</c:v>
                </c:pt>
                <c:pt idx="2">
                  <c:v>requires improvement</c:v>
                </c:pt>
                <c:pt idx="3">
                  <c:v>inadequate</c:v>
                </c:pt>
                <c:pt idx="4">
                  <c:v>not yet inspected</c:v>
                </c:pt>
                <c:pt idx="5">
                  <c:v>not inspected by Ofsted</c:v>
                </c:pt>
              </c:strCache>
            </c:strRef>
          </c:cat>
          <c:val>
            <c:numRef>
              <c:f>'Do not change - workings'!$J$11:$J$16</c:f>
              <c:numCache>
                <c:formatCode>General</c:formatCode>
                <c:ptCount val="6"/>
                <c:pt idx="0">
                  <c:v>15</c:v>
                </c:pt>
                <c:pt idx="1">
                  <c:v>48</c:v>
                </c:pt>
                <c:pt idx="2">
                  <c:v>0</c:v>
                </c:pt>
                <c:pt idx="3">
                  <c:v>0</c:v>
                </c:pt>
                <c:pt idx="4">
                  <c:v>0</c:v>
                </c:pt>
                <c:pt idx="5">
                  <c:v>0</c:v>
                </c:pt>
              </c:numCache>
            </c:numRef>
          </c:val>
          <c:extLst>
            <c:ext xmlns:c16="http://schemas.microsoft.com/office/drawing/2014/chart" uri="{C3380CC4-5D6E-409C-BE32-E72D297353CC}">
              <c16:uniqueId val="{00000008-4FC1-45FD-9DB2-6AC96DEF7F0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261820587978192"/>
          <c:y val="0.50981930139647402"/>
          <c:w val="0.66115925216772631"/>
          <c:h val="0.3398583570558793"/>
        </c:manualLayout>
      </c:layout>
      <c:barChart>
        <c:barDir val="bar"/>
        <c:grouping val="stacked"/>
        <c:varyColors val="0"/>
        <c:ser>
          <c:idx val="1"/>
          <c:order val="0"/>
          <c:tx>
            <c:strRef>
              <c:f>'Do not change - workings'!$B$22</c:f>
              <c:strCache>
                <c:ptCount val="1"/>
                <c:pt idx="0">
                  <c:v>Alternative provision/PRU</c:v>
                </c:pt>
              </c:strCache>
            </c:strRef>
          </c:tx>
          <c:spPr>
            <a:solidFill>
              <a:srgbClr val="CC3399"/>
            </a:solidFill>
            <a:ln>
              <a:noFill/>
            </a:ln>
            <a:effectLst/>
          </c:spPr>
          <c:invertIfNegative val="0"/>
          <c:cat>
            <c:strRef>
              <c:f>'Do not change - workings'!$E$21:$F$21</c:f>
              <c:strCache>
                <c:ptCount val="2"/>
                <c:pt idx="0">
                  <c:v>Special provision fund</c:v>
                </c:pt>
                <c:pt idx="1">
                  <c:v>Other investment</c:v>
                </c:pt>
              </c:strCache>
            </c:strRef>
          </c:cat>
          <c:val>
            <c:numRef>
              <c:f>'Do not change - workings'!$E$22:$F$22</c:f>
              <c:numCache>
                <c:formatCode>"£"#,##0</c:formatCode>
                <c:ptCount val="2"/>
                <c:pt idx="0">
                  <c:v>0</c:v>
                </c:pt>
                <c:pt idx="1">
                  <c:v>0</c:v>
                </c:pt>
              </c:numCache>
            </c:numRef>
          </c:val>
          <c:extLst>
            <c:ext xmlns:c16="http://schemas.microsoft.com/office/drawing/2014/chart" uri="{C3380CC4-5D6E-409C-BE32-E72D297353CC}">
              <c16:uniqueId val="{00000000-9358-42E6-86BF-27243A52F3E6}"/>
            </c:ext>
          </c:extLst>
        </c:ser>
        <c:ser>
          <c:idx val="0"/>
          <c:order val="1"/>
          <c:tx>
            <c:strRef>
              <c:f>'Do not change - workings'!$B$23</c:f>
              <c:strCache>
                <c:ptCount val="1"/>
                <c:pt idx="0">
                  <c:v>Independent and non-maintained</c:v>
                </c:pt>
              </c:strCache>
            </c:strRef>
          </c:tx>
          <c:spPr>
            <a:solidFill>
              <a:srgbClr val="FFC000"/>
            </a:solidFill>
            <a:ln>
              <a:noFill/>
            </a:ln>
            <a:effectLst/>
          </c:spPr>
          <c:invertIfNegative val="0"/>
          <c:cat>
            <c:strRef>
              <c:f>'Do not change - workings'!$E$21:$F$21</c:f>
              <c:strCache>
                <c:ptCount val="2"/>
                <c:pt idx="0">
                  <c:v>Special provision fund</c:v>
                </c:pt>
                <c:pt idx="1">
                  <c:v>Other investment</c:v>
                </c:pt>
              </c:strCache>
            </c:strRef>
          </c:cat>
          <c:val>
            <c:numRef>
              <c:f>'Do not change - workings'!$E$23:$F$23</c:f>
              <c:numCache>
                <c:formatCode>"£"#,##0</c:formatCode>
                <c:ptCount val="2"/>
                <c:pt idx="0">
                  <c:v>0</c:v>
                </c:pt>
                <c:pt idx="1">
                  <c:v>0</c:v>
                </c:pt>
              </c:numCache>
            </c:numRef>
          </c:val>
          <c:extLst>
            <c:ext xmlns:c16="http://schemas.microsoft.com/office/drawing/2014/chart" uri="{C3380CC4-5D6E-409C-BE32-E72D297353CC}">
              <c16:uniqueId val="{00000000-70DE-4AE7-87C3-48D2B358A525}"/>
            </c:ext>
          </c:extLst>
        </c:ser>
        <c:ser>
          <c:idx val="2"/>
          <c:order val="2"/>
          <c:tx>
            <c:strRef>
              <c:f>'Do not change - workings'!$B$24</c:f>
              <c:strCache>
                <c:ptCount val="1"/>
                <c:pt idx="0">
                  <c:v>Mainstream provision (not unit)</c:v>
                </c:pt>
              </c:strCache>
            </c:strRef>
          </c:tx>
          <c:spPr>
            <a:solidFill>
              <a:srgbClr val="00B0F0"/>
            </a:solidFill>
            <a:ln>
              <a:solidFill>
                <a:schemeClr val="bg1">
                  <a:lumMod val="95000"/>
                </a:schemeClr>
              </a:solidFill>
            </a:ln>
            <a:effectLst/>
          </c:spPr>
          <c:invertIfNegative val="0"/>
          <c:cat>
            <c:strRef>
              <c:f>'Do not change - workings'!$E$21:$F$21</c:f>
              <c:strCache>
                <c:ptCount val="2"/>
                <c:pt idx="0">
                  <c:v>Special provision fund</c:v>
                </c:pt>
                <c:pt idx="1">
                  <c:v>Other investment</c:v>
                </c:pt>
              </c:strCache>
            </c:strRef>
          </c:cat>
          <c:val>
            <c:numRef>
              <c:f>'Do not change - workings'!$E$24:$F$24</c:f>
              <c:numCache>
                <c:formatCode>"£"#,##0</c:formatCode>
                <c:ptCount val="2"/>
                <c:pt idx="0">
                  <c:v>10000</c:v>
                </c:pt>
                <c:pt idx="1">
                  <c:v>0</c:v>
                </c:pt>
              </c:numCache>
            </c:numRef>
          </c:val>
          <c:extLst>
            <c:ext xmlns:c16="http://schemas.microsoft.com/office/drawing/2014/chart" uri="{C3380CC4-5D6E-409C-BE32-E72D297353CC}">
              <c16:uniqueId val="{00000001-70DE-4AE7-87C3-48D2B358A525}"/>
            </c:ext>
          </c:extLst>
        </c:ser>
        <c:ser>
          <c:idx val="3"/>
          <c:order val="3"/>
          <c:tx>
            <c:strRef>
              <c:f>'Do not change - workings'!$B$25</c:f>
              <c:strCache>
                <c:ptCount val="1"/>
                <c:pt idx="0">
                  <c:v>Special provision</c:v>
                </c:pt>
              </c:strCache>
            </c:strRef>
          </c:tx>
          <c:spPr>
            <a:solidFill>
              <a:srgbClr val="7030A0"/>
            </a:solidFill>
            <a:ln>
              <a:noFill/>
            </a:ln>
            <a:effectLst/>
          </c:spPr>
          <c:invertIfNegative val="0"/>
          <c:cat>
            <c:strRef>
              <c:f>'Do not change - workings'!$E$21:$F$21</c:f>
              <c:strCache>
                <c:ptCount val="2"/>
                <c:pt idx="0">
                  <c:v>Special provision fund</c:v>
                </c:pt>
                <c:pt idx="1">
                  <c:v>Other investment</c:v>
                </c:pt>
              </c:strCache>
            </c:strRef>
          </c:cat>
          <c:val>
            <c:numRef>
              <c:f>'Do not change - workings'!$E$25:$F$25</c:f>
              <c:numCache>
                <c:formatCode>"£"#,##0</c:formatCode>
                <c:ptCount val="2"/>
                <c:pt idx="0">
                  <c:v>515000</c:v>
                </c:pt>
                <c:pt idx="1">
                  <c:v>0</c:v>
                </c:pt>
              </c:numCache>
            </c:numRef>
          </c:val>
          <c:extLst>
            <c:ext xmlns:c16="http://schemas.microsoft.com/office/drawing/2014/chart" uri="{C3380CC4-5D6E-409C-BE32-E72D297353CC}">
              <c16:uniqueId val="{00000002-70DE-4AE7-87C3-48D2B358A525}"/>
            </c:ext>
          </c:extLst>
        </c:ser>
        <c:ser>
          <c:idx val="4"/>
          <c:order val="4"/>
          <c:tx>
            <c:strRef>
              <c:f>'Do not change - workings'!$B$26</c:f>
              <c:strCache>
                <c:ptCount val="1"/>
                <c:pt idx="0">
                  <c:v>Special unit or resourced provision</c:v>
                </c:pt>
              </c:strCache>
            </c:strRef>
          </c:tx>
          <c:spPr>
            <a:solidFill>
              <a:srgbClr val="FFFF00"/>
            </a:solidFill>
            <a:ln>
              <a:solidFill>
                <a:schemeClr val="bg1">
                  <a:lumMod val="85000"/>
                </a:schemeClr>
              </a:solidFill>
            </a:ln>
            <a:effectLst/>
          </c:spPr>
          <c:invertIfNegative val="0"/>
          <c:cat>
            <c:strRef>
              <c:f>'Do not change - workings'!$E$21:$F$21</c:f>
              <c:strCache>
                <c:ptCount val="2"/>
                <c:pt idx="0">
                  <c:v>Special provision fund</c:v>
                </c:pt>
                <c:pt idx="1">
                  <c:v>Other investment</c:v>
                </c:pt>
              </c:strCache>
            </c:strRef>
          </c:cat>
          <c:val>
            <c:numRef>
              <c:f>'Do not change - workings'!$E$26:$F$26</c:f>
              <c:numCache>
                <c:formatCode>"£"#,##0</c:formatCode>
                <c:ptCount val="2"/>
                <c:pt idx="0">
                  <c:v>320000</c:v>
                </c:pt>
                <c:pt idx="1">
                  <c:v>0</c:v>
                </c:pt>
              </c:numCache>
            </c:numRef>
          </c:val>
          <c:extLst>
            <c:ext xmlns:c16="http://schemas.microsoft.com/office/drawing/2014/chart" uri="{C3380CC4-5D6E-409C-BE32-E72D297353CC}">
              <c16:uniqueId val="{00000003-70DE-4AE7-87C3-48D2B358A525}"/>
            </c:ext>
          </c:extLst>
        </c:ser>
        <c:ser>
          <c:idx val="5"/>
          <c:order val="5"/>
          <c:tx>
            <c:strRef>
              <c:f>'Do not change - workings'!$B$27</c:f>
              <c:strCache>
                <c:ptCount val="1"/>
                <c:pt idx="0">
                  <c:v>Other</c:v>
                </c:pt>
              </c:strCache>
            </c:strRef>
          </c:tx>
          <c:spPr>
            <a:solidFill>
              <a:schemeClr val="accent5">
                <a:lumMod val="75000"/>
              </a:schemeClr>
            </a:solidFill>
            <a:ln>
              <a:noFill/>
            </a:ln>
            <a:effectLst/>
          </c:spPr>
          <c:invertIfNegative val="0"/>
          <c:cat>
            <c:strRef>
              <c:f>'Do not change - workings'!$E$21:$F$21</c:f>
              <c:strCache>
                <c:ptCount val="2"/>
                <c:pt idx="0">
                  <c:v>Special provision fund</c:v>
                </c:pt>
                <c:pt idx="1">
                  <c:v>Other investment</c:v>
                </c:pt>
              </c:strCache>
            </c:strRef>
          </c:cat>
          <c:val>
            <c:numRef>
              <c:f>'Do not change - workings'!$E$27:$F$27</c:f>
              <c:numCache>
                <c:formatCode>"£"#,##0</c:formatCode>
                <c:ptCount val="2"/>
                <c:pt idx="0">
                  <c:v>0</c:v>
                </c:pt>
                <c:pt idx="1">
                  <c:v>0</c:v>
                </c:pt>
              </c:numCache>
            </c:numRef>
          </c:val>
          <c:extLst>
            <c:ext xmlns:c16="http://schemas.microsoft.com/office/drawing/2014/chart" uri="{C3380CC4-5D6E-409C-BE32-E72D297353CC}">
              <c16:uniqueId val="{00000004-70DE-4AE7-87C3-48D2B358A525}"/>
            </c:ext>
          </c:extLst>
        </c:ser>
        <c:dLbls>
          <c:showLegendKey val="0"/>
          <c:showVal val="0"/>
          <c:showCatName val="0"/>
          <c:showSerName val="0"/>
          <c:showPercent val="0"/>
          <c:showBubbleSize val="0"/>
        </c:dLbls>
        <c:gapWidth val="30"/>
        <c:overlap val="100"/>
        <c:axId val="74739072"/>
        <c:axId val="74740864"/>
      </c:barChart>
      <c:catAx>
        <c:axId val="747390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4740864"/>
        <c:crosses val="autoZero"/>
        <c:auto val="1"/>
        <c:lblAlgn val="ctr"/>
        <c:lblOffset val="100"/>
        <c:noMultiLvlLbl val="0"/>
      </c:catAx>
      <c:valAx>
        <c:axId val="74740864"/>
        <c:scaling>
          <c:orientation val="minMax"/>
        </c:scaling>
        <c:delete val="0"/>
        <c:axPos val="t"/>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4739072"/>
        <c:crosses val="autoZero"/>
        <c:crossBetween val="between"/>
        <c:dispUnits>
          <c:builtInUnit val="thousands"/>
          <c:dispUnitsLbl>
            <c:layout>
              <c:manualLayout>
                <c:xMode val="edge"/>
                <c:yMode val="edge"/>
                <c:x val="0.18605359086381718"/>
                <c:y val="0.34097330613359011"/>
              </c:manualLayout>
            </c:layout>
            <c:spPr>
              <a:noFill/>
              <a:ln>
                <a:noFill/>
              </a:ln>
              <a:effectLst/>
            </c:spPr>
            <c:txPr>
              <a:bodyPr rot="0" spcFirstLastPara="1" vertOverflow="ellipsis" vert="horz" wrap="square" anchor="ctr" anchorCtr="1"/>
              <a:lstStyle/>
              <a:p>
                <a:pPr>
                  <a:defRPr sz="13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w="25400">
          <a:solidFill>
            <a:schemeClr val="bg1">
              <a:alpha val="72000"/>
            </a:schemeClr>
          </a:solidFill>
        </a:ln>
        <a:effectLst/>
      </c:spPr>
    </c:plotArea>
    <c:legend>
      <c:legendPos val="r"/>
      <c:legendEntry>
        <c:idx val="5"/>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5.4506305825821048E-2"/>
          <c:y val="1.5546763069607485E-4"/>
          <c:w val="0.85105181459628709"/>
          <c:h val="0.14342599808234968"/>
        </c:manualLayout>
      </c:layout>
      <c:overlay val="0"/>
      <c:spPr>
        <a:solidFill>
          <a:schemeClr val="bg1"/>
        </a:solidFill>
        <a:ln w="19050">
          <a:solidFill>
            <a:schemeClr val="accent3">
              <a:lumMod val="20000"/>
              <a:lumOff val="80000"/>
            </a:schemeClr>
          </a:solid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970045754693418"/>
          <c:y val="0.52623344453322174"/>
          <c:w val="0.21800566521921738"/>
          <c:h val="0.41039968569603497"/>
        </c:manualLayout>
      </c:layout>
      <c:pieChart>
        <c:varyColors val="1"/>
        <c:ser>
          <c:idx val="0"/>
          <c:order val="0"/>
          <c:dPt>
            <c:idx val="0"/>
            <c:bubble3D val="0"/>
            <c:spPr>
              <a:solidFill>
                <a:srgbClr val="00B0F0"/>
              </a:solidFill>
              <a:ln w="19050">
                <a:solidFill>
                  <a:schemeClr val="lt1"/>
                </a:solidFill>
              </a:ln>
              <a:effectLst/>
            </c:spPr>
            <c:extLst>
              <c:ext xmlns:c16="http://schemas.microsoft.com/office/drawing/2014/chart" uri="{C3380CC4-5D6E-409C-BE32-E72D297353CC}">
                <c16:uniqueId val="{00000001-626D-4955-9B10-4117DC55E532}"/>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626D-4955-9B10-4117DC55E53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626D-4955-9B10-4117DC55E532}"/>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626D-4955-9B10-4117DC55E53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B9F-4134-9279-0578D3CC92B9}"/>
              </c:ext>
            </c:extLst>
          </c:dPt>
          <c:dPt>
            <c:idx val="5"/>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B-4DD8-41B3-BD26-F6558AD6D5B9}"/>
              </c:ext>
            </c:extLst>
          </c:dPt>
          <c:dLbls>
            <c:numFmt formatCode="[&gt;=1000]&quot;£&quot;#,##0,&quot;k&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'Do not change - workings'!$B$11:$B$16</c:f>
              <c:strCache>
                <c:ptCount val="6"/>
                <c:pt idx="0">
                  <c:v>outstanding</c:v>
                </c:pt>
                <c:pt idx="1">
                  <c:v>good</c:v>
                </c:pt>
                <c:pt idx="2">
                  <c:v>requires improvement</c:v>
                </c:pt>
                <c:pt idx="3">
                  <c:v>inadequate</c:v>
                </c:pt>
                <c:pt idx="4">
                  <c:v>not yet inspected</c:v>
                </c:pt>
                <c:pt idx="5">
                  <c:v>not inspected by Ofsted</c:v>
                </c:pt>
              </c:strCache>
            </c:strRef>
          </c:cat>
          <c:val>
            <c:numRef>
              <c:f>'Do not change - workings'!$G$11:$G$16</c:f>
              <c:numCache>
                <c:formatCode>"£"#,##0</c:formatCode>
                <c:ptCount val="6"/>
                <c:pt idx="0">
                  <c:v>165000</c:v>
                </c:pt>
                <c:pt idx="1">
                  <c:v>680000</c:v>
                </c:pt>
                <c:pt idx="2">
                  <c:v>0</c:v>
                </c:pt>
                <c:pt idx="3">
                  <c:v>0</c:v>
                </c:pt>
                <c:pt idx="4">
                  <c:v>0</c:v>
                </c:pt>
                <c:pt idx="5">
                  <c:v>0</c:v>
                </c:pt>
              </c:numCache>
            </c:numRef>
          </c:val>
          <c:extLst>
            <c:ext xmlns:c16="http://schemas.microsoft.com/office/drawing/2014/chart" uri="{C3380CC4-5D6E-409C-BE32-E72D297353CC}">
              <c16:uniqueId val="{00000008-626D-4955-9B10-4117DC55E532}"/>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31857440734443315"/>
          <c:y val="0.22106324183084847"/>
          <c:w val="0.67183653381832453"/>
          <c:h val="0.14727007640957876"/>
        </c:manualLayout>
      </c:layout>
      <c:overlay val="0"/>
      <c:spPr>
        <a:solidFill>
          <a:schemeClr val="bg1"/>
        </a:solidFill>
        <a:ln w="3175">
          <a:solidFill>
            <a:schemeClr val="bg2"/>
          </a:solid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3</xdr:col>
          <xdr:colOff>28575</xdr:colOff>
          <xdr:row>19</xdr:row>
          <xdr:rowOff>0</xdr:rowOff>
        </xdr:to>
        <xdr:sp macro="" textlink="">
          <xdr:nvSpPr>
            <xdr:cNvPr id="2054" name="CommandButton1"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1828800</xdr:colOff>
          <xdr:row>49</xdr:row>
          <xdr:rowOff>0</xdr:rowOff>
        </xdr:to>
        <xdr:sp macro="" textlink="">
          <xdr:nvSpPr>
            <xdr:cNvPr id="2055" name="CommandButton2"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66572</xdr:colOff>
      <xdr:row>25</xdr:row>
      <xdr:rowOff>183452</xdr:rowOff>
    </xdr:from>
    <xdr:to>
      <xdr:col>9</xdr:col>
      <xdr:colOff>873394</xdr:colOff>
      <xdr:row>28</xdr:row>
      <xdr:rowOff>121819</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66572" y="5458049"/>
          <a:ext cx="10147467" cy="63481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20412</xdr:colOff>
      <xdr:row>23</xdr:row>
      <xdr:rowOff>40821</xdr:rowOff>
    </xdr:from>
    <xdr:to>
      <xdr:col>11</xdr:col>
      <xdr:colOff>6804</xdr:colOff>
      <xdr:row>34</xdr:row>
      <xdr:rowOff>0</xdr:rowOff>
    </xdr:to>
    <xdr:sp macro="" textlink="">
      <xdr:nvSpPr>
        <xdr:cNvPr id="13" name="Rectangle 12">
          <a:extLst>
            <a:ext uri="{FF2B5EF4-FFF2-40B4-BE49-F238E27FC236}">
              <a16:creationId xmlns:a16="http://schemas.microsoft.com/office/drawing/2014/main" id="{00000000-0008-0000-0200-00000D000000}"/>
            </a:ext>
          </a:extLst>
        </xdr:cNvPr>
        <xdr:cNvSpPr/>
      </xdr:nvSpPr>
      <xdr:spPr>
        <a:xfrm>
          <a:off x="20412" y="4987018"/>
          <a:ext cx="13709196" cy="2251982"/>
        </a:xfrm>
        <a:prstGeom prst="rect">
          <a:avLst/>
        </a:prstGeom>
        <a:solidFill>
          <a:schemeClr val="accent3">
            <a:lumMod val="20000"/>
            <a:lumOff val="80000"/>
          </a:schemeClr>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0</xdr:colOff>
      <xdr:row>12</xdr:row>
      <xdr:rowOff>0</xdr:rowOff>
    </xdr:from>
    <xdr:to>
      <xdr:col>11</xdr:col>
      <xdr:colOff>13606</xdr:colOff>
      <xdr:row>23</xdr:row>
      <xdr:rowOff>1853</xdr:rowOff>
    </xdr:to>
    <xdr:sp macro="" textlink="">
      <xdr:nvSpPr>
        <xdr:cNvPr id="6" name="Rectangle 5">
          <a:extLst>
            <a:ext uri="{FF2B5EF4-FFF2-40B4-BE49-F238E27FC236}">
              <a16:creationId xmlns:a16="http://schemas.microsoft.com/office/drawing/2014/main" id="{00000000-0008-0000-0200-000006000000}"/>
            </a:ext>
          </a:extLst>
        </xdr:cNvPr>
        <xdr:cNvSpPr/>
      </xdr:nvSpPr>
      <xdr:spPr>
        <a:xfrm>
          <a:off x="0" y="2925536"/>
          <a:ext cx="13736410" cy="2022514"/>
        </a:xfrm>
        <a:prstGeom prst="rect">
          <a:avLst/>
        </a:prstGeom>
        <a:solidFill>
          <a:srgbClr val="F5F9FD"/>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68036</xdr:colOff>
      <xdr:row>12</xdr:row>
      <xdr:rowOff>0</xdr:rowOff>
    </xdr:from>
    <xdr:to>
      <xdr:col>8</xdr:col>
      <xdr:colOff>1619249</xdr:colOff>
      <xdr:row>21</xdr:row>
      <xdr:rowOff>136071</xdr:rowOff>
    </xdr:to>
    <xdr:graphicFrame macro="">
      <xdr:nvGraphicFramePr>
        <xdr:cNvPr id="10" name="Chart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278947</xdr:colOff>
      <xdr:row>11</xdr:row>
      <xdr:rowOff>168635</xdr:rowOff>
    </xdr:from>
    <xdr:to>
      <xdr:col>9</xdr:col>
      <xdr:colOff>1258660</xdr:colOff>
      <xdr:row>21</xdr:row>
      <xdr:rowOff>13608</xdr:rowOff>
    </xdr:to>
    <xdr:graphicFrame macro="">
      <xdr:nvGraphicFramePr>
        <xdr:cNvPr id="11" name="Chart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122464</xdr:colOff>
      <xdr:row>21</xdr:row>
      <xdr:rowOff>20411</xdr:rowOff>
    </xdr:from>
    <xdr:to>
      <xdr:col>8</xdr:col>
      <xdr:colOff>1918607</xdr:colOff>
      <xdr:row>32</xdr:row>
      <xdr:rowOff>155864</xdr:rowOff>
    </xdr:to>
    <xdr:graphicFrame macro="">
      <xdr:nvGraphicFramePr>
        <xdr:cNvPr id="17" name="Chart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589036</xdr:colOff>
      <xdr:row>17</xdr:row>
      <xdr:rowOff>176893</xdr:rowOff>
    </xdr:from>
    <xdr:to>
      <xdr:col>10</xdr:col>
      <xdr:colOff>88446</xdr:colOff>
      <xdr:row>32</xdr:row>
      <xdr:rowOff>20411</xdr:rowOff>
    </xdr:to>
    <xdr:graphicFrame macro="">
      <xdr:nvGraphicFramePr>
        <xdr:cNvPr id="18" name="Chart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70079</xdr:colOff>
      <xdr:row>23</xdr:row>
      <xdr:rowOff>95251</xdr:rowOff>
    </xdr:from>
    <xdr:to>
      <xdr:col>1</xdr:col>
      <xdr:colOff>1326697</xdr:colOff>
      <xdr:row>32</xdr:row>
      <xdr:rowOff>1</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0079" y="5320394"/>
          <a:ext cx="1331458" cy="1959428"/>
        </a:xfrm>
        <a:prstGeom prst="rect">
          <a:avLst/>
        </a:prstGeom>
        <a:solidFill>
          <a:schemeClr val="accent3">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Arial" panose="020B0604020202020204" pitchFamily="34" charset="0"/>
              <a:cs typeface="Arial" panose="020B0604020202020204" pitchFamily="34" charset="0"/>
            </a:rPr>
            <a:t>Improvements to facilities</a:t>
          </a:r>
        </a:p>
      </xdr:txBody>
    </xdr:sp>
    <xdr:clientData/>
  </xdr:twoCellAnchor>
  <xdr:twoCellAnchor>
    <xdr:from>
      <xdr:col>8</xdr:col>
      <xdr:colOff>1700892</xdr:colOff>
      <xdr:row>23</xdr:row>
      <xdr:rowOff>108857</xdr:rowOff>
    </xdr:from>
    <xdr:to>
      <xdr:col>9</xdr:col>
      <xdr:colOff>1020533</xdr:colOff>
      <xdr:row>25</xdr:row>
      <xdr:rowOff>20410</xdr:rowOff>
    </xdr:to>
    <xdr:sp macro="" textlink="">
      <xdr:nvSpPr>
        <xdr:cNvPr id="19" name="TextBox 1">
          <a:extLst>
            <a:ext uri="{FF2B5EF4-FFF2-40B4-BE49-F238E27FC236}">
              <a16:creationId xmlns:a16="http://schemas.microsoft.com/office/drawing/2014/main" id="{00000000-0008-0000-0200-000013000000}"/>
            </a:ext>
          </a:extLst>
        </xdr:cNvPr>
        <xdr:cNvSpPr txBox="1"/>
      </xdr:nvSpPr>
      <xdr:spPr>
        <a:xfrm>
          <a:off x="10858499" y="5055054"/>
          <a:ext cx="2510517" cy="27894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1100" b="0">
              <a:solidFill>
                <a:schemeClr val="accent3">
                  <a:lumMod val="50000"/>
                </a:schemeClr>
              </a:solidFill>
              <a:latin typeface="Arial" panose="020B0604020202020204" pitchFamily="34" charset="0"/>
              <a:cs typeface="Arial" panose="020B0604020202020204" pitchFamily="34" charset="0"/>
            </a:rPr>
            <a:t>Ofsted judgements: all facility improvements</a:t>
          </a:r>
        </a:p>
      </xdr:txBody>
    </xdr:sp>
    <xdr:clientData/>
  </xdr:twoCellAnchor>
  <xdr:twoCellAnchor>
    <xdr:from>
      <xdr:col>0</xdr:col>
      <xdr:colOff>0</xdr:colOff>
      <xdr:row>31</xdr:row>
      <xdr:rowOff>50347</xdr:rowOff>
    </xdr:from>
    <xdr:to>
      <xdr:col>11</xdr:col>
      <xdr:colOff>0</xdr:colOff>
      <xdr:row>34</xdr:row>
      <xdr:rowOff>81643</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0" y="7262133"/>
          <a:ext cx="13722804" cy="453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accent5">
                  <a:lumMod val="75000"/>
                </a:schemeClr>
              </a:solidFill>
              <a:latin typeface="Arial" panose="020B0604020202020204" pitchFamily="34" charset="0"/>
              <a:cs typeface="Arial" panose="020B0604020202020204" pitchFamily="34" charset="0"/>
            </a:rPr>
            <a:t>The special provision fund is to support local authorities to grow and improve provision to benefit pupils with EHC plans. The fund can be used to create new places and improve facilities for pupils with special educational needs and disabilities at existing schools. For more details see: https://www.gov.uk/government/publications/send-provision-capital-funding-for-pupils-with-ehc-plans. </a:t>
          </a:r>
        </a:p>
      </xdr:txBody>
    </xdr:sp>
    <xdr:clientData/>
  </xdr:twoCellAnchor>
  <xdr:twoCellAnchor>
    <xdr:from>
      <xdr:col>1</xdr:col>
      <xdr:colOff>1619250</xdr:colOff>
      <xdr:row>12</xdr:row>
      <xdr:rowOff>27213</xdr:rowOff>
    </xdr:from>
    <xdr:to>
      <xdr:col>8</xdr:col>
      <xdr:colOff>918483</xdr:colOff>
      <xdr:row>13</xdr:row>
      <xdr:rowOff>149677</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694090" y="2952749"/>
          <a:ext cx="8382000" cy="306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accent5">
                  <a:lumMod val="50000"/>
                </a:schemeClr>
              </a:solidFill>
              <a:latin typeface="Arial" panose="020B0604020202020204" pitchFamily="34" charset="0"/>
              <a:cs typeface="Arial" panose="020B0604020202020204" pitchFamily="34" charset="0"/>
            </a:rPr>
            <a:t>Number of</a:t>
          </a:r>
          <a:r>
            <a:rPr lang="en-GB" sz="1200" baseline="0">
              <a:solidFill>
                <a:schemeClr val="accent5">
                  <a:lumMod val="50000"/>
                </a:schemeClr>
              </a:solidFill>
              <a:latin typeface="Arial" panose="020B0604020202020204" pitchFamily="34" charset="0"/>
              <a:cs typeface="Arial" panose="020B0604020202020204" pitchFamily="34" charset="0"/>
            </a:rPr>
            <a:t> </a:t>
          </a:r>
          <a:r>
            <a:rPr lang="en-GB" sz="1200">
              <a:solidFill>
                <a:schemeClr val="accent5">
                  <a:lumMod val="50000"/>
                </a:schemeClr>
              </a:solidFill>
              <a:latin typeface="Arial" panose="020B0604020202020204" pitchFamily="34" charset="0"/>
              <a:cs typeface="Arial" panose="020B0604020202020204" pitchFamily="34" charset="0"/>
            </a:rPr>
            <a:t>new</a:t>
          </a:r>
          <a:r>
            <a:rPr lang="en-GB" sz="1200" baseline="0">
              <a:solidFill>
                <a:schemeClr val="accent5">
                  <a:lumMod val="50000"/>
                </a:schemeClr>
              </a:solidFill>
              <a:latin typeface="Arial" panose="020B0604020202020204" pitchFamily="34" charset="0"/>
              <a:cs typeface="Arial" panose="020B0604020202020204" pitchFamily="34" charset="0"/>
            </a:rPr>
            <a:t> places that the LA plans to create from the special provision fund and from other investment</a:t>
          </a:r>
          <a:endParaRPr lang="en-GB" sz="1200">
            <a:solidFill>
              <a:schemeClr val="accent5">
                <a:lumMod val="50000"/>
              </a:schemeClr>
            </a:solidFill>
            <a:latin typeface="Arial" panose="020B0604020202020204" pitchFamily="34" charset="0"/>
            <a:cs typeface="Arial" panose="020B0604020202020204" pitchFamily="34" charset="0"/>
          </a:endParaRPr>
        </a:p>
      </xdr:txBody>
    </xdr:sp>
    <xdr:clientData/>
  </xdr:twoCellAnchor>
  <xdr:twoCellAnchor>
    <xdr:from>
      <xdr:col>1</xdr:col>
      <xdr:colOff>1598839</xdr:colOff>
      <xdr:row>23</xdr:row>
      <xdr:rowOff>149680</xdr:rowOff>
    </xdr:from>
    <xdr:to>
      <xdr:col>8</xdr:col>
      <xdr:colOff>1251857</xdr:colOff>
      <xdr:row>25</xdr:row>
      <xdr:rowOff>61232</xdr:rowOff>
    </xdr:to>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1673679" y="5374823"/>
          <a:ext cx="8735785" cy="278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bg2">
                  <a:lumMod val="25000"/>
                </a:schemeClr>
              </a:solidFill>
              <a:latin typeface="Arial" panose="020B0604020202020204" pitchFamily="34" charset="0"/>
              <a:cs typeface="Arial" panose="020B0604020202020204" pitchFamily="34" charset="0"/>
            </a:rPr>
            <a:t>The</a:t>
          </a:r>
          <a:r>
            <a:rPr lang="en-GB" sz="1200" baseline="0">
              <a:solidFill>
                <a:schemeClr val="bg2">
                  <a:lumMod val="25000"/>
                </a:schemeClr>
              </a:solidFill>
              <a:latin typeface="Arial" panose="020B0604020202020204" pitchFamily="34" charset="0"/>
              <a:cs typeface="Arial" panose="020B0604020202020204" pitchFamily="34" charset="0"/>
            </a:rPr>
            <a:t> amount that the LA plans to invest in improvements to facilities from the special provision fund and from other investment</a:t>
          </a:r>
          <a:endParaRPr lang="en-GB" sz="1200">
            <a:solidFill>
              <a:schemeClr val="bg2">
                <a:lumMod val="25000"/>
              </a:schemeClr>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1.06454E-5</cdr:x>
      <cdr:y>0.01022</cdr:y>
    </cdr:from>
    <cdr:to>
      <cdr:x>0.12643</cdr:x>
      <cdr:y>0.95066</cdr:y>
    </cdr:to>
    <cdr:sp macro="" textlink="">
      <cdr:nvSpPr>
        <cdr:cNvPr id="2" name="TextBox 1"/>
        <cdr:cNvSpPr txBox="1"/>
      </cdr:nvSpPr>
      <cdr:spPr>
        <a:xfrm xmlns:a="http://schemas.openxmlformats.org/drawingml/2006/main">
          <a:off x="114" y="21139"/>
          <a:ext cx="1353796" cy="1945093"/>
        </a:xfrm>
        <a:prstGeom xmlns:a="http://schemas.openxmlformats.org/drawingml/2006/main" prst="rect">
          <a:avLst/>
        </a:prstGeom>
        <a:solidFill xmlns:a="http://schemas.openxmlformats.org/drawingml/2006/main">
          <a:schemeClr val="accent5">
            <a:lumMod val="75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400">
              <a:solidFill>
                <a:schemeClr val="bg1"/>
              </a:solidFill>
              <a:latin typeface="Arial" panose="020B0604020202020204" pitchFamily="34" charset="0"/>
              <a:cs typeface="Arial" panose="020B0604020202020204" pitchFamily="34" charset="0"/>
            </a:rPr>
            <a:t>New places</a:t>
          </a:r>
        </a:p>
      </cdr:txBody>
    </cdr:sp>
  </cdr:relSizeAnchor>
</c:userShapes>
</file>

<file path=xl/drawings/drawing4.xml><?xml version="1.0" encoding="utf-8"?>
<c:userShapes xmlns:c="http://schemas.openxmlformats.org/drawingml/2006/chart">
  <cdr:relSizeAnchor xmlns:cdr="http://schemas.openxmlformats.org/drawingml/2006/chartDrawing">
    <cdr:from>
      <cdr:x>0.33116</cdr:x>
      <cdr:y>0.01615</cdr:y>
    </cdr:from>
    <cdr:to>
      <cdr:x>0.7863</cdr:x>
      <cdr:y>0.27795</cdr:y>
    </cdr:to>
    <cdr:sp macro="" textlink="">
      <cdr:nvSpPr>
        <cdr:cNvPr id="2" name="TextBox 1"/>
        <cdr:cNvSpPr txBox="1"/>
      </cdr:nvSpPr>
      <cdr:spPr>
        <a:xfrm xmlns:a="http://schemas.openxmlformats.org/drawingml/2006/main">
          <a:off x="1381126" y="28148"/>
          <a:ext cx="1898196" cy="4563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b="0">
              <a:solidFill>
                <a:schemeClr val="accent5">
                  <a:lumMod val="50000"/>
                </a:schemeClr>
              </a:solidFill>
              <a:latin typeface="Arial" panose="020B0604020202020204" pitchFamily="34" charset="0"/>
              <a:cs typeface="Arial" panose="020B0604020202020204" pitchFamily="34" charset="0"/>
            </a:rPr>
            <a:t>Ofsted judgements: all planned places</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putForm" displayName="InputForm" ref="B13:P18" totalsRowShown="0" headerRowDxfId="23" dataDxfId="21" headerRowBorderDxfId="22" tableBorderDxfId="20">
  <tableColumns count="15">
    <tableColumn id="1" xr3:uid="{00000000-0010-0000-0000-000001000000}" name="Provision  URN" dataDxfId="19"/>
    <tableColumn id="2" xr3:uid="{00000000-0010-0000-0000-000002000000}" name="Provision name and address" dataDxfId="18"/>
    <tableColumn id="3" xr3:uid="{00000000-0010-0000-0000-000003000000}" name="Provision category" dataDxfId="17"/>
    <tableColumn id="4" xr3:uid="{00000000-0010-0000-0000-000004000000}" name="Ofsted Judgement" dataDxfId="16"/>
    <tableColumn id="5" xr3:uid="{00000000-0010-0000-0000-000005000000}" name="Age range for project" dataDxfId="15"/>
    <tableColumn id="6" xr3:uid="{00000000-0010-0000-0000-000006000000}" name="Special provision fund investment in additional places" dataDxfId="14"/>
    <tableColumn id="7" xr3:uid="{00000000-0010-0000-0000-000007000000}" name="Other investment in additional places" dataDxfId="13"/>
    <tableColumn id="8" xr3:uid="{00000000-0010-0000-0000-000008000000}" name="Special provision fund additional planned places" dataDxfId="12"/>
    <tableColumn id="9" xr3:uid="{00000000-0010-0000-0000-000009000000}" name="Other investment additional planend places" dataDxfId="11"/>
    <tableColumn id="10" xr3:uid="{00000000-0010-0000-0000-00000A000000}" name="Total additional planned places" dataDxfId="10">
      <calculatedColumnFormula>SUM(InputForm[[#This Row],[Special provision fund additional planned places]:[Other investment additional planend places]])</calculatedColumnFormula>
    </tableColumn>
    <tableColumn id="11" xr3:uid="{00000000-0010-0000-0000-00000B000000}" name="Special provision fund investment in facilities" dataDxfId="9"/>
    <tableColumn id="12" xr3:uid="{00000000-0010-0000-0000-00000C000000}" name="Other investment in facilities" dataDxfId="8"/>
    <tableColumn id="15" xr3:uid="{00000000-0010-0000-0000-00000F000000}" name="Total investment in project" dataDxfId="7">
      <calculatedColumnFormula>SUM(G14:H14,L14:M14)</calculatedColumnFormula>
    </tableColumn>
    <tableColumn id="13" xr3:uid="{00000000-0010-0000-0000-00000D000000}" name="Type of SEN or disability that project is designed to meet.  " dataDxfId="6"/>
    <tableColumn id="14" xr3:uid="{00000000-0010-0000-0000-00000E000000}" name="LAs should use this section of the table to set out more details about the aims of the project. Beyond this further information can be listed in their strategic plan or directly on their local offer page. " dataDxfId="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39997558519241921"/>
  </sheetPr>
  <dimension ref="A1:D73"/>
  <sheetViews>
    <sheetView topLeftCell="A74" zoomScale="115" zoomScaleNormal="115" workbookViewId="0">
      <selection activeCell="E47" sqref="E47:E51"/>
    </sheetView>
  </sheetViews>
  <sheetFormatPr defaultColWidth="9" defaultRowHeight="15" x14ac:dyDescent="0.25"/>
  <cols>
    <col min="1" max="1" width="1.28515625" style="88" customWidth="1"/>
    <col min="2" max="2" width="42.7109375" style="7" customWidth="1"/>
    <col min="3" max="3" width="96.5703125" style="7" customWidth="1"/>
    <col min="4" max="4" width="1.42578125" style="88" customWidth="1"/>
    <col min="5" max="5" width="18.85546875" style="4" customWidth="1"/>
    <col min="6" max="16384" width="9" style="4"/>
  </cols>
  <sheetData>
    <row r="1" spans="1:4" ht="10.9" customHeight="1" x14ac:dyDescent="0.25">
      <c r="A1" s="27"/>
      <c r="B1" s="30"/>
      <c r="C1" s="30"/>
      <c r="D1" s="27"/>
    </row>
    <row r="2" spans="1:4" ht="34.5" customHeight="1" thickBot="1" x14ac:dyDescent="0.3">
      <c r="A2" s="27"/>
      <c r="B2" s="204" t="s">
        <v>23</v>
      </c>
      <c r="C2" s="205"/>
      <c r="D2" s="27"/>
    </row>
    <row r="3" spans="1:4" ht="6.75" customHeight="1" x14ac:dyDescent="0.25">
      <c r="A3" s="27"/>
      <c r="B3" s="6"/>
      <c r="D3" s="27"/>
    </row>
    <row r="4" spans="1:4" ht="15" customHeight="1" x14ac:dyDescent="0.25">
      <c r="A4" s="27"/>
      <c r="B4" s="197" t="s">
        <v>22</v>
      </c>
      <c r="C4" s="199"/>
      <c r="D4" s="27"/>
    </row>
    <row r="5" spans="1:4" ht="29.65" customHeight="1" x14ac:dyDescent="0.25">
      <c r="A5" s="27"/>
      <c r="B5" s="199" t="s">
        <v>225</v>
      </c>
      <c r="C5" s="199"/>
      <c r="D5" s="27"/>
    </row>
    <row r="6" spans="1:4" ht="5.65" customHeight="1" x14ac:dyDescent="0.25">
      <c r="A6" s="27"/>
      <c r="B6" s="12"/>
      <c r="C6" s="12"/>
      <c r="D6" s="27"/>
    </row>
    <row r="7" spans="1:4" ht="18.75" customHeight="1" x14ac:dyDescent="0.25">
      <c r="A7" s="27"/>
      <c r="B7" s="196" t="s">
        <v>222</v>
      </c>
      <c r="C7" s="196"/>
      <c r="D7" s="27"/>
    </row>
    <row r="8" spans="1:4" ht="1.5" customHeight="1" x14ac:dyDescent="0.25">
      <c r="A8" s="27"/>
      <c r="B8" s="83"/>
      <c r="C8" s="83"/>
      <c r="D8" s="27"/>
    </row>
    <row r="9" spans="1:4" ht="61.15" customHeight="1" x14ac:dyDescent="0.25">
      <c r="A9" s="27"/>
      <c r="B9" s="206" t="s">
        <v>286</v>
      </c>
      <c r="C9" s="206"/>
      <c r="D9" s="27"/>
    </row>
    <row r="10" spans="1:4" ht="18.399999999999999" customHeight="1" x14ac:dyDescent="0.25">
      <c r="A10" s="27"/>
      <c r="B10" s="196" t="s">
        <v>226</v>
      </c>
      <c r="C10" s="196"/>
      <c r="D10" s="27"/>
    </row>
    <row r="11" spans="1:4" ht="16.899999999999999" customHeight="1" x14ac:dyDescent="0.25">
      <c r="A11" s="27"/>
      <c r="B11" s="196" t="s">
        <v>307</v>
      </c>
      <c r="C11" s="196"/>
      <c r="D11" s="27"/>
    </row>
    <row r="12" spans="1:4" ht="6.75" customHeight="1" x14ac:dyDescent="0.25">
      <c r="A12" s="27"/>
      <c r="B12" s="83"/>
      <c r="C12" s="83"/>
      <c r="D12" s="27"/>
    </row>
    <row r="13" spans="1:4" ht="31.9" customHeight="1" x14ac:dyDescent="0.25">
      <c r="A13" s="27"/>
      <c r="B13" s="196" t="s">
        <v>330</v>
      </c>
      <c r="C13" s="196"/>
      <c r="D13" s="27"/>
    </row>
    <row r="14" spans="1:4" ht="6.75" customHeight="1" x14ac:dyDescent="0.25">
      <c r="A14" s="27"/>
      <c r="B14" s="29"/>
      <c r="C14" s="29"/>
      <c r="D14" s="27"/>
    </row>
    <row r="15" spans="1:4" ht="21.75" customHeight="1" x14ac:dyDescent="0.25">
      <c r="A15" s="27"/>
      <c r="B15" s="194" t="s">
        <v>308</v>
      </c>
      <c r="C15" s="195"/>
      <c r="D15" s="27"/>
    </row>
    <row r="16" spans="1:4" ht="44.25" customHeight="1" x14ac:dyDescent="0.25">
      <c r="A16" s="27"/>
      <c r="B16" s="195"/>
      <c r="C16" s="195"/>
      <c r="D16" s="27"/>
    </row>
    <row r="17" spans="1:4" ht="7.15" customHeight="1" x14ac:dyDescent="0.25">
      <c r="A17" s="27"/>
      <c r="B17" s="32"/>
      <c r="C17" s="32"/>
      <c r="D17" s="27"/>
    </row>
    <row r="18" spans="1:4" s="79" customFormat="1" ht="19.350000000000001" customHeight="1" x14ac:dyDescent="0.25">
      <c r="A18" s="27"/>
      <c r="B18" s="197" t="s">
        <v>297</v>
      </c>
      <c r="C18" s="198"/>
      <c r="D18" s="27"/>
    </row>
    <row r="19" spans="1:4" s="79" customFormat="1" ht="19.350000000000001" customHeight="1" x14ac:dyDescent="0.25">
      <c r="A19" s="27"/>
      <c r="B19" s="85" t="s">
        <v>298</v>
      </c>
      <c r="C19" s="99" t="s">
        <v>300</v>
      </c>
      <c r="D19" s="27"/>
    </row>
    <row r="20" spans="1:4" s="79" customFormat="1" ht="35.65" customHeight="1" x14ac:dyDescent="0.25">
      <c r="A20" s="27"/>
      <c r="B20" s="99" t="s">
        <v>299</v>
      </c>
      <c r="C20" s="99" t="s">
        <v>331</v>
      </c>
      <c r="D20" s="27"/>
    </row>
    <row r="21" spans="1:4" s="79" customFormat="1" ht="21" customHeight="1" x14ac:dyDescent="0.25">
      <c r="A21" s="27"/>
      <c r="B21" s="199" t="s">
        <v>301</v>
      </c>
      <c r="C21" s="200"/>
      <c r="D21" s="27"/>
    </row>
    <row r="22" spans="1:4" s="79" customFormat="1" ht="7.15" customHeight="1" x14ac:dyDescent="0.25">
      <c r="A22" s="27"/>
      <c r="B22" s="32"/>
      <c r="C22" s="32"/>
      <c r="D22" s="27"/>
    </row>
    <row r="23" spans="1:4" ht="20.85" customHeight="1" x14ac:dyDescent="0.25">
      <c r="A23" s="27"/>
      <c r="B23" s="84" t="s">
        <v>35</v>
      </c>
      <c r="C23" s="85"/>
      <c r="D23" s="27"/>
    </row>
    <row r="24" spans="1:4" ht="0.75" customHeight="1" x14ac:dyDescent="0.25">
      <c r="A24" s="27"/>
      <c r="B24" s="85"/>
      <c r="C24" s="85"/>
      <c r="D24" s="27"/>
    </row>
    <row r="25" spans="1:4" s="105" customFormat="1" ht="17.25" customHeight="1" x14ac:dyDescent="0.25">
      <c r="A25" s="27"/>
      <c r="B25" s="201" t="s">
        <v>367</v>
      </c>
      <c r="C25" s="201"/>
      <c r="D25" s="27"/>
    </row>
    <row r="26" spans="1:4" s="105" customFormat="1" ht="6.75" customHeight="1" x14ac:dyDescent="0.25">
      <c r="A26" s="27"/>
      <c r="B26" s="29"/>
      <c r="C26" s="29"/>
      <c r="D26" s="27"/>
    </row>
    <row r="27" spans="1:4" ht="18.75" customHeight="1" x14ac:dyDescent="0.25">
      <c r="A27" s="27"/>
      <c r="B27" s="82" t="s">
        <v>29</v>
      </c>
      <c r="C27" s="83"/>
      <c r="D27" s="27"/>
    </row>
    <row r="28" spans="1:4" ht="12" customHeight="1" x14ac:dyDescent="0.25">
      <c r="A28" s="27"/>
      <c r="B28" s="83"/>
      <c r="C28" s="83"/>
      <c r="D28" s="27"/>
    </row>
    <row r="29" spans="1:4" ht="15.75" x14ac:dyDescent="0.25">
      <c r="A29" s="27"/>
      <c r="B29" s="196" t="s">
        <v>32</v>
      </c>
      <c r="C29" s="196"/>
      <c r="D29" s="27"/>
    </row>
    <row r="30" spans="1:4" ht="15.75" x14ac:dyDescent="0.25">
      <c r="A30" s="27"/>
      <c r="B30" s="196" t="s">
        <v>287</v>
      </c>
      <c r="C30" s="196"/>
      <c r="D30" s="27"/>
    </row>
    <row r="31" spans="1:4" ht="15.75" x14ac:dyDescent="0.25">
      <c r="A31" s="27"/>
      <c r="B31" s="196" t="s">
        <v>288</v>
      </c>
      <c r="C31" s="196"/>
      <c r="D31" s="27"/>
    </row>
    <row r="32" spans="1:4" ht="43.9" customHeight="1" x14ac:dyDescent="0.25">
      <c r="A32" s="27"/>
      <c r="B32" s="196" t="s">
        <v>309</v>
      </c>
      <c r="C32" s="196"/>
      <c r="D32" s="27"/>
    </row>
    <row r="33" spans="1:4" ht="26.65" customHeight="1" x14ac:dyDescent="0.25">
      <c r="A33" s="27"/>
      <c r="B33" s="196" t="s">
        <v>289</v>
      </c>
      <c r="C33" s="196"/>
      <c r="D33" s="27"/>
    </row>
    <row r="34" spans="1:4" ht="6.75" customHeight="1" x14ac:dyDescent="0.25">
      <c r="A34" s="27"/>
      <c r="B34" s="29"/>
      <c r="C34" s="29"/>
      <c r="D34" s="27"/>
    </row>
    <row r="35" spans="1:4" ht="15.75" x14ac:dyDescent="0.25">
      <c r="A35" s="27"/>
      <c r="B35" s="82" t="s">
        <v>36</v>
      </c>
      <c r="C35" s="83"/>
      <c r="D35" s="27"/>
    </row>
    <row r="36" spans="1:4" ht="6.75" customHeight="1" x14ac:dyDescent="0.25">
      <c r="A36" s="27"/>
      <c r="B36" s="83"/>
      <c r="C36" s="83"/>
      <c r="D36" s="27"/>
    </row>
    <row r="37" spans="1:4" ht="30" customHeight="1" x14ac:dyDescent="0.25">
      <c r="A37" s="27"/>
      <c r="B37" s="196" t="s">
        <v>232</v>
      </c>
      <c r="C37" s="196"/>
      <c r="D37" s="27"/>
    </row>
    <row r="38" spans="1:4" ht="0.75" customHeight="1" x14ac:dyDescent="0.25">
      <c r="A38" s="27"/>
      <c r="B38" s="196"/>
      <c r="C38" s="196"/>
      <c r="D38" s="27"/>
    </row>
    <row r="39" spans="1:4" ht="6.75" customHeight="1" x14ac:dyDescent="0.25">
      <c r="A39" s="27"/>
      <c r="B39" s="27"/>
      <c r="C39" s="192"/>
      <c r="D39" s="193"/>
    </row>
    <row r="40" spans="1:4" ht="24.75" customHeight="1" x14ac:dyDescent="0.25">
      <c r="A40" s="27"/>
      <c r="B40" s="202" t="s">
        <v>223</v>
      </c>
      <c r="C40" s="196"/>
      <c r="D40" s="27"/>
    </row>
    <row r="41" spans="1:4" ht="48" customHeight="1" x14ac:dyDescent="0.25">
      <c r="A41" s="27"/>
      <c r="B41" s="95" t="s">
        <v>313</v>
      </c>
      <c r="C41" s="95" t="s">
        <v>332</v>
      </c>
      <c r="D41" s="27"/>
    </row>
    <row r="42" spans="1:4" ht="49.5" customHeight="1" x14ac:dyDescent="0.25">
      <c r="A42" s="27"/>
      <c r="B42" s="95" t="s">
        <v>314</v>
      </c>
      <c r="C42" s="95" t="s">
        <v>310</v>
      </c>
      <c r="D42" s="27"/>
    </row>
    <row r="43" spans="1:4" ht="66.75" customHeight="1" x14ac:dyDescent="0.25">
      <c r="A43" s="27"/>
      <c r="B43" s="95" t="s">
        <v>315</v>
      </c>
      <c r="C43" s="95" t="s">
        <v>290</v>
      </c>
      <c r="D43" s="27"/>
    </row>
    <row r="44" spans="1:4" ht="43.9" customHeight="1" x14ac:dyDescent="0.25">
      <c r="A44" s="27"/>
      <c r="B44" s="95" t="s">
        <v>316</v>
      </c>
      <c r="C44" s="95" t="s">
        <v>219</v>
      </c>
      <c r="D44" s="27"/>
    </row>
    <row r="45" spans="1:4" s="79" customFormat="1" ht="32.25" customHeight="1" x14ac:dyDescent="0.25">
      <c r="A45" s="27"/>
      <c r="B45" s="95" t="s">
        <v>317</v>
      </c>
      <c r="C45" s="95" t="s">
        <v>292</v>
      </c>
      <c r="D45" s="27"/>
    </row>
    <row r="46" spans="1:4" ht="3.75" customHeight="1" x14ac:dyDescent="0.25">
      <c r="A46" s="27"/>
      <c r="B46" s="96"/>
      <c r="C46" s="12"/>
      <c r="D46" s="27"/>
    </row>
    <row r="47" spans="1:4" s="8" customFormat="1" ht="40.5" customHeight="1" x14ac:dyDescent="0.25">
      <c r="A47" s="31"/>
      <c r="B47" s="97" t="s">
        <v>233</v>
      </c>
      <c r="C47" s="97" t="s">
        <v>28</v>
      </c>
      <c r="D47" s="31"/>
    </row>
    <row r="48" spans="1:4" s="8" customFormat="1" ht="43.9" customHeight="1" x14ac:dyDescent="0.25">
      <c r="A48" s="31"/>
      <c r="B48" s="95" t="s">
        <v>333</v>
      </c>
      <c r="C48" s="95" t="s">
        <v>24</v>
      </c>
      <c r="D48" s="31"/>
    </row>
    <row r="49" spans="1:4" s="8" customFormat="1" ht="43.9" customHeight="1" x14ac:dyDescent="0.25">
      <c r="A49" s="31"/>
      <c r="B49" s="95" t="s">
        <v>318</v>
      </c>
      <c r="C49" s="95" t="s">
        <v>25</v>
      </c>
      <c r="D49" s="31"/>
    </row>
    <row r="50" spans="1:4" s="8" customFormat="1" ht="60.4" customHeight="1" x14ac:dyDescent="0.25">
      <c r="A50" s="31"/>
      <c r="B50" s="95" t="s">
        <v>319</v>
      </c>
      <c r="C50" s="95" t="s">
        <v>334</v>
      </c>
      <c r="D50" s="31"/>
    </row>
    <row r="51" spans="1:4" s="8" customFormat="1" ht="43.9" customHeight="1" x14ac:dyDescent="0.25">
      <c r="A51" s="31"/>
      <c r="B51" s="95" t="s">
        <v>320</v>
      </c>
      <c r="C51" s="95" t="s">
        <v>30</v>
      </c>
      <c r="D51" s="31"/>
    </row>
    <row r="52" spans="1:4" s="8" customFormat="1" ht="38.65" customHeight="1" x14ac:dyDescent="0.25">
      <c r="A52" s="31"/>
      <c r="B52" s="95" t="s">
        <v>321</v>
      </c>
      <c r="C52" s="95" t="s">
        <v>312</v>
      </c>
      <c r="D52" s="31"/>
    </row>
    <row r="53" spans="1:4" s="8" customFormat="1" ht="6.75" customHeight="1" x14ac:dyDescent="0.25">
      <c r="A53" s="31"/>
      <c r="B53" s="28"/>
      <c r="C53" s="28"/>
      <c r="D53" s="31"/>
    </row>
    <row r="54" spans="1:4" s="8" customFormat="1" ht="35.65" customHeight="1" x14ac:dyDescent="0.25">
      <c r="A54" s="31"/>
      <c r="B54" s="82" t="s">
        <v>26</v>
      </c>
      <c r="C54" s="82" t="s">
        <v>31</v>
      </c>
      <c r="D54" s="31"/>
    </row>
    <row r="55" spans="1:4" s="8" customFormat="1" ht="35.65" customHeight="1" x14ac:dyDescent="0.25">
      <c r="A55" s="31"/>
      <c r="B55" s="95" t="s">
        <v>322</v>
      </c>
      <c r="C55" s="95" t="s">
        <v>335</v>
      </c>
      <c r="D55" s="31"/>
    </row>
    <row r="56" spans="1:4" s="8" customFormat="1" ht="36.75" customHeight="1" x14ac:dyDescent="0.25">
      <c r="A56" s="31"/>
      <c r="B56" s="95" t="s">
        <v>323</v>
      </c>
      <c r="C56" s="95" t="s">
        <v>27</v>
      </c>
      <c r="D56" s="31"/>
    </row>
    <row r="57" spans="1:4" s="8" customFormat="1" ht="48" customHeight="1" x14ac:dyDescent="0.25">
      <c r="A57" s="31"/>
      <c r="B57" s="196" t="s">
        <v>336</v>
      </c>
      <c r="C57" s="196"/>
      <c r="D57" s="31"/>
    </row>
    <row r="58" spans="1:4" ht="6.75" customHeight="1" x14ac:dyDescent="0.25">
      <c r="A58" s="27"/>
      <c r="B58" s="29"/>
      <c r="C58" s="29"/>
      <c r="D58" s="27"/>
    </row>
    <row r="59" spans="1:4" ht="18.75" customHeight="1" x14ac:dyDescent="0.25">
      <c r="A59" s="27"/>
      <c r="B59" s="202" t="s">
        <v>293</v>
      </c>
      <c r="C59" s="196"/>
      <c r="D59" s="27"/>
    </row>
    <row r="60" spans="1:4" ht="55.5" customHeight="1" x14ac:dyDescent="0.25">
      <c r="A60" s="27"/>
      <c r="B60" s="95" t="s">
        <v>324</v>
      </c>
      <c r="C60" s="95" t="s">
        <v>294</v>
      </c>
      <c r="D60" s="27"/>
    </row>
    <row r="61" spans="1:4" ht="56.25" customHeight="1" x14ac:dyDescent="0.25">
      <c r="A61" s="27"/>
      <c r="B61" s="95" t="s">
        <v>325</v>
      </c>
      <c r="C61" s="95" t="s">
        <v>212</v>
      </c>
      <c r="D61" s="27"/>
    </row>
    <row r="62" spans="1:4" ht="47.25" customHeight="1" x14ac:dyDescent="0.25">
      <c r="A62" s="27"/>
      <c r="B62" s="196" t="s">
        <v>306</v>
      </c>
      <c r="C62" s="196"/>
      <c r="D62" s="27"/>
    </row>
    <row r="63" spans="1:4" ht="2.25" customHeight="1" x14ac:dyDescent="0.25">
      <c r="A63" s="27"/>
      <c r="B63" s="29"/>
      <c r="C63" s="29"/>
      <c r="D63" s="27"/>
    </row>
    <row r="64" spans="1:4" ht="5.25" customHeight="1" x14ac:dyDescent="0.25">
      <c r="A64" s="27"/>
      <c r="B64" s="29"/>
      <c r="C64" s="29"/>
      <c r="D64" s="27"/>
    </row>
    <row r="65" spans="1:4" ht="20.65" customHeight="1" x14ac:dyDescent="0.25">
      <c r="A65" s="27"/>
      <c r="B65" s="202" t="s">
        <v>224</v>
      </c>
      <c r="C65" s="196"/>
      <c r="D65" s="27"/>
    </row>
    <row r="66" spans="1:4" ht="63.75" customHeight="1" x14ac:dyDescent="0.25">
      <c r="A66" s="27"/>
      <c r="B66" s="196" t="s">
        <v>338</v>
      </c>
      <c r="C66" s="203"/>
      <c r="D66" s="27"/>
    </row>
    <row r="67" spans="1:4" ht="42.4" customHeight="1" x14ac:dyDescent="0.25">
      <c r="A67" s="27"/>
      <c r="B67" s="83" t="s">
        <v>326</v>
      </c>
      <c r="C67" s="83" t="s">
        <v>337</v>
      </c>
      <c r="D67" s="27"/>
    </row>
    <row r="68" spans="1:4" ht="44.65" customHeight="1" x14ac:dyDescent="0.25">
      <c r="A68" s="27"/>
      <c r="B68" s="83" t="s">
        <v>302</v>
      </c>
      <c r="C68" s="83" t="s">
        <v>213</v>
      </c>
      <c r="D68" s="27"/>
    </row>
    <row r="69" spans="1:4" ht="38.25" customHeight="1" x14ac:dyDescent="0.25">
      <c r="A69" s="27"/>
      <c r="B69" s="83" t="s">
        <v>303</v>
      </c>
      <c r="C69" s="83" t="s">
        <v>214</v>
      </c>
      <c r="D69" s="27"/>
    </row>
    <row r="70" spans="1:4" ht="47.25" customHeight="1" x14ac:dyDescent="0.25">
      <c r="A70" s="27"/>
      <c r="B70" s="83" t="s">
        <v>304</v>
      </c>
      <c r="C70" s="83" t="s">
        <v>216</v>
      </c>
      <c r="D70" s="27"/>
    </row>
    <row r="71" spans="1:4" ht="24.75" customHeight="1" x14ac:dyDescent="0.25">
      <c r="A71" s="27"/>
      <c r="B71" s="86" t="s">
        <v>305</v>
      </c>
      <c r="C71" s="87"/>
      <c r="D71" s="27"/>
    </row>
    <row r="72" spans="1:4" ht="30.75" x14ac:dyDescent="0.25">
      <c r="A72" s="27"/>
      <c r="B72" s="87" t="s">
        <v>33</v>
      </c>
      <c r="C72" s="87" t="s">
        <v>34</v>
      </c>
      <c r="D72" s="27"/>
    </row>
    <row r="73" spans="1:4" ht="15.75" x14ac:dyDescent="0.25">
      <c r="A73" s="27"/>
      <c r="B73" s="29"/>
      <c r="C73" s="29"/>
      <c r="D73" s="27"/>
    </row>
  </sheetData>
  <sheetProtection algorithmName="SHA-512" hashValue="syfD+Nb5unCEXjSmv6ysaNZKLtmrTM/uWaWgGeKtDo2VN+nZzUn6qiE5iu3dallTM26XGaruf6PKfOLSa5PDrQ==" saltValue="fhIWGkNGGfgfon3zauFG0A==" spinCount="100000" sheet="1" objects="1" scenarios="1"/>
  <mergeCells count="26">
    <mergeCell ref="B65:C65"/>
    <mergeCell ref="B66:C66"/>
    <mergeCell ref="B2:C2"/>
    <mergeCell ref="B57:C57"/>
    <mergeCell ref="B62:C62"/>
    <mergeCell ref="B4:C4"/>
    <mergeCell ref="B5:C5"/>
    <mergeCell ref="B9:C9"/>
    <mergeCell ref="B10:C10"/>
    <mergeCell ref="B13:C13"/>
    <mergeCell ref="B29:C29"/>
    <mergeCell ref="B32:C32"/>
    <mergeCell ref="B37:C37"/>
    <mergeCell ref="B38:C38"/>
    <mergeCell ref="B40:C40"/>
    <mergeCell ref="B59:C59"/>
    <mergeCell ref="C39:D39"/>
    <mergeCell ref="B15:C16"/>
    <mergeCell ref="B30:C30"/>
    <mergeCell ref="B7:C7"/>
    <mergeCell ref="B31:C31"/>
    <mergeCell ref="B33:C33"/>
    <mergeCell ref="B11:C11"/>
    <mergeCell ref="B18:C18"/>
    <mergeCell ref="B21:C21"/>
    <mergeCell ref="B25:C25"/>
  </mergeCells>
  <pageMargins left="0.23622047244094491" right="0.23622047244094491" top="0.35433070866141736" bottom="0.35433070866141736" header="0.31496062992125984"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39997558519241921"/>
    <pageSetUpPr fitToPage="1"/>
  </sheetPr>
  <dimension ref="A1:AEN131"/>
  <sheetViews>
    <sheetView tabSelected="1" zoomScale="60" zoomScaleNormal="60" zoomScaleSheetLayoutView="40" workbookViewId="0">
      <selection activeCell="C18" sqref="C18"/>
    </sheetView>
  </sheetViews>
  <sheetFormatPr defaultColWidth="9" defaultRowHeight="52.5" customHeight="1" x14ac:dyDescent="0.2"/>
  <cols>
    <col min="1" max="1" width="1.42578125" style="9" customWidth="1"/>
    <col min="2" max="2" width="12.42578125" style="11" customWidth="1"/>
    <col min="3" max="3" width="28" style="9" customWidth="1"/>
    <col min="4" max="4" width="22" style="9" customWidth="1"/>
    <col min="5" max="5" width="16" style="9" customWidth="1"/>
    <col min="6" max="6" width="14.42578125" style="9" customWidth="1"/>
    <col min="7" max="14" width="18.85546875" style="10" customWidth="1"/>
    <col min="15" max="15" width="43.5703125" style="11" customWidth="1"/>
    <col min="16" max="16" width="135.85546875" style="11" customWidth="1"/>
    <col min="17" max="17" width="110.7109375" style="14" customWidth="1"/>
    <col min="18" max="18" width="19" style="9" customWidth="1"/>
    <col min="19" max="19" width="21.5703125" style="9" customWidth="1"/>
    <col min="20" max="20" width="44.5703125" style="9" customWidth="1"/>
    <col min="21" max="21" width="43.140625" style="9" customWidth="1"/>
    <col min="22" max="16384" width="9" style="9"/>
  </cols>
  <sheetData>
    <row r="1" spans="1:21" ht="52.5" customHeight="1" x14ac:dyDescent="0.5">
      <c r="B1" s="213" t="s">
        <v>351</v>
      </c>
      <c r="C1" s="214"/>
      <c r="D1" s="214"/>
      <c r="E1" s="214"/>
      <c r="F1" s="214"/>
      <c r="G1" s="170"/>
      <c r="H1" s="170"/>
      <c r="I1" s="170"/>
      <c r="J1" s="171"/>
      <c r="K1" s="171"/>
      <c r="L1" s="171"/>
      <c r="M1" s="171"/>
      <c r="N1" s="171"/>
      <c r="O1" s="171"/>
      <c r="P1" s="171"/>
    </row>
    <row r="2" spans="1:21" s="14" customFormat="1" ht="33.75" customHeight="1" x14ac:dyDescent="0.4">
      <c r="B2" s="225" t="s">
        <v>221</v>
      </c>
      <c r="C2" s="226"/>
      <c r="D2" s="226"/>
      <c r="E2" s="226"/>
      <c r="F2" s="226"/>
      <c r="G2" s="226"/>
      <c r="H2" s="226"/>
      <c r="I2" s="226"/>
      <c r="J2" s="226"/>
      <c r="K2" s="226"/>
      <c r="L2" s="226"/>
      <c r="M2" s="17"/>
      <c r="N2" s="17"/>
      <c r="O2" s="219"/>
      <c r="P2" s="220"/>
      <c r="R2" s="9"/>
      <c r="S2" s="9"/>
      <c r="T2" s="9"/>
      <c r="U2" s="9"/>
    </row>
    <row r="3" spans="1:21" ht="6.95" customHeight="1" thickBot="1" x14ac:dyDescent="0.25">
      <c r="A3" s="14"/>
      <c r="B3" s="9"/>
      <c r="R3" s="14"/>
      <c r="S3" s="14"/>
      <c r="T3" s="14"/>
      <c r="U3" s="14"/>
    </row>
    <row r="4" spans="1:21" ht="34.15" customHeight="1" thickTop="1" thickBot="1" x14ac:dyDescent="0.35">
      <c r="A4" s="14"/>
      <c r="B4" s="227" t="s">
        <v>204</v>
      </c>
      <c r="C4" s="228"/>
      <c r="D4" s="229"/>
      <c r="E4" s="230" t="s">
        <v>158</v>
      </c>
      <c r="F4" s="231"/>
      <c r="G4" s="232"/>
      <c r="H4" s="233"/>
      <c r="I4" s="18"/>
      <c r="J4" s="221" t="s">
        <v>37</v>
      </c>
      <c r="K4" s="222"/>
      <c r="L4" s="223">
        <v>44376</v>
      </c>
      <c r="M4" s="224"/>
      <c r="N4" s="108"/>
      <c r="O4" s="16"/>
      <c r="P4" s="16"/>
    </row>
    <row r="5" spans="1:21" s="14" customFormat="1" ht="7.5" customHeight="1" thickTop="1" thickBot="1" x14ac:dyDescent="0.25">
      <c r="B5" s="16"/>
      <c r="G5" s="17"/>
      <c r="H5" s="17"/>
      <c r="I5" s="17"/>
      <c r="J5" s="17"/>
      <c r="K5" s="17"/>
      <c r="L5" s="17"/>
      <c r="M5" s="17"/>
      <c r="N5" s="106"/>
      <c r="O5" s="16"/>
      <c r="P5" s="16"/>
    </row>
    <row r="6" spans="1:21" ht="47.45" customHeight="1" thickTop="1" thickBot="1" x14ac:dyDescent="0.35">
      <c r="A6" s="14"/>
      <c r="B6" s="248" t="s">
        <v>0</v>
      </c>
      <c r="C6" s="259"/>
      <c r="D6" s="260"/>
      <c r="E6" s="236" t="str">
        <f>INDEX('Do not change - workings'!V:V,MATCH(E4,'Do not change - workings'!R:R, 0))</f>
        <v>£848, 837</v>
      </c>
      <c r="F6" s="251"/>
      <c r="G6" s="17"/>
      <c r="H6" s="254" t="s">
        <v>234</v>
      </c>
      <c r="I6" s="255"/>
      <c r="J6" s="255"/>
      <c r="K6" s="256"/>
      <c r="L6" s="236">
        <f>SUM(InputForm[Special provision fund investment in additional places],InputForm[Special provision fund investment in facilities])</f>
        <v>845000</v>
      </c>
      <c r="M6" s="237"/>
      <c r="N6" s="108"/>
      <c r="O6" s="234" t="str">
        <f>IF(L6&gt;E6,"Error: Exceeded funding: Special provision spend columns H and M should not exceed total amount in cell F6","")</f>
        <v/>
      </c>
      <c r="P6" s="235"/>
      <c r="Q6" s="19"/>
    </row>
    <row r="7" spans="1:21" ht="47.45" customHeight="1" thickTop="1" thickBot="1" x14ac:dyDescent="0.35">
      <c r="A7" s="14"/>
      <c r="B7" s="248" t="s">
        <v>329</v>
      </c>
      <c r="C7" s="249"/>
      <c r="D7" s="250"/>
      <c r="E7" s="252">
        <v>500000</v>
      </c>
      <c r="F7" s="253"/>
      <c r="G7" s="17"/>
      <c r="H7" s="257" t="s">
        <v>328</v>
      </c>
      <c r="I7" s="258"/>
      <c r="J7" s="258"/>
      <c r="K7" s="258"/>
      <c r="L7" s="236">
        <f>SUM(InputForm[Other investment in additional places],InputForm[Other investment in facilities])</f>
        <v>0</v>
      </c>
      <c r="M7" s="237"/>
      <c r="N7" s="108"/>
      <c r="O7" s="234" t="str">
        <f>IF(L7&gt;E7,"Error: Exceeded funding: Other investment columns H and M should not exceed total amount in cell F7","")</f>
        <v/>
      </c>
      <c r="P7" s="235"/>
    </row>
    <row r="8" spans="1:21" ht="14.25" customHeight="1" thickTop="1" x14ac:dyDescent="0.25">
      <c r="A8" s="108"/>
      <c r="B8" s="108"/>
      <c r="C8" s="108"/>
      <c r="D8" s="108"/>
      <c r="E8" s="108"/>
      <c r="F8" s="108"/>
      <c r="G8" s="108"/>
      <c r="H8" s="108"/>
      <c r="I8" s="108"/>
      <c r="J8" s="108"/>
      <c r="K8" s="108"/>
      <c r="L8" s="108"/>
      <c r="M8" s="108"/>
      <c r="N8" s="108"/>
      <c r="O8" s="108"/>
      <c r="P8" s="168"/>
    </row>
    <row r="9" spans="1:21" s="14" customFormat="1" ht="74.650000000000006" customHeight="1" x14ac:dyDescent="0.25">
      <c r="B9" s="264" t="s">
        <v>347</v>
      </c>
      <c r="C9" s="265"/>
      <c r="D9" s="265"/>
      <c r="E9" s="265"/>
      <c r="F9" s="265"/>
      <c r="G9" s="265"/>
      <c r="H9" s="265"/>
      <c r="I9" s="265"/>
      <c r="J9" s="266" t="s">
        <v>345</v>
      </c>
      <c r="K9" s="267"/>
      <c r="L9" s="268"/>
      <c r="M9" s="268"/>
      <c r="N9" s="17"/>
      <c r="O9" s="16"/>
      <c r="P9" s="16"/>
    </row>
    <row r="10" spans="1:21" s="14" customFormat="1" ht="15" customHeight="1" x14ac:dyDescent="0.2">
      <c r="B10" s="16"/>
      <c r="G10" s="17"/>
      <c r="H10" s="17"/>
      <c r="I10" s="17"/>
      <c r="J10" s="17"/>
      <c r="K10" s="17"/>
      <c r="L10" s="17"/>
      <c r="M10" s="17"/>
      <c r="N10" s="17"/>
      <c r="O10" s="16"/>
      <c r="P10" s="16"/>
    </row>
    <row r="11" spans="1:21" s="98" customFormat="1" ht="28.35" customHeight="1" thickBot="1" x14ac:dyDescent="0.45">
      <c r="B11" s="271" t="s">
        <v>296</v>
      </c>
      <c r="C11" s="272"/>
      <c r="D11" s="272"/>
      <c r="E11" s="272"/>
      <c r="F11" s="272"/>
      <c r="G11" s="272"/>
      <c r="H11" s="272"/>
      <c r="I11" s="272"/>
      <c r="J11" s="272"/>
      <c r="K11" s="272"/>
      <c r="L11" s="272"/>
      <c r="M11" s="272"/>
      <c r="N11" s="110"/>
      <c r="O11" s="109"/>
      <c r="P11" s="109"/>
    </row>
    <row r="12" spans="1:21" ht="34.9" customHeight="1" thickTop="1" x14ac:dyDescent="0.2">
      <c r="A12" s="14"/>
      <c r="B12" s="277" t="s">
        <v>7</v>
      </c>
      <c r="C12" s="278"/>
      <c r="D12" s="278"/>
      <c r="E12" s="278"/>
      <c r="F12" s="279"/>
      <c r="G12" s="242" t="s">
        <v>229</v>
      </c>
      <c r="H12" s="243"/>
      <c r="I12" s="243" t="s">
        <v>230</v>
      </c>
      <c r="J12" s="243"/>
      <c r="K12" s="244"/>
      <c r="L12" s="240" t="s">
        <v>208</v>
      </c>
      <c r="M12" s="241"/>
      <c r="N12" s="153" t="s">
        <v>340</v>
      </c>
      <c r="O12" s="238" t="s">
        <v>278</v>
      </c>
      <c r="P12" s="239"/>
      <c r="Q12" s="21"/>
    </row>
    <row r="13" spans="1:21" s="81" customFormat="1" ht="65.25" customHeight="1" thickBot="1" x14ac:dyDescent="0.3">
      <c r="A13" s="80"/>
      <c r="B13" s="111" t="s">
        <v>276</v>
      </c>
      <c r="C13" s="112" t="s">
        <v>311</v>
      </c>
      <c r="D13" s="113" t="s">
        <v>235</v>
      </c>
      <c r="E13" s="113" t="s">
        <v>267</v>
      </c>
      <c r="F13" s="114" t="s">
        <v>291</v>
      </c>
      <c r="G13" s="115" t="s">
        <v>265</v>
      </c>
      <c r="H13" s="116" t="s">
        <v>266</v>
      </c>
      <c r="I13" s="116" t="s">
        <v>364</v>
      </c>
      <c r="J13" s="116" t="s">
        <v>365</v>
      </c>
      <c r="K13" s="117" t="s">
        <v>366</v>
      </c>
      <c r="L13" s="118" t="s">
        <v>263</v>
      </c>
      <c r="M13" s="119" t="s">
        <v>264</v>
      </c>
      <c r="N13" s="154" t="s">
        <v>339</v>
      </c>
      <c r="O13" s="120" t="s">
        <v>209</v>
      </c>
      <c r="P13" s="100" t="s">
        <v>277</v>
      </c>
      <c r="Q13" s="188" t="s">
        <v>418</v>
      </c>
    </row>
    <row r="14" spans="1:21" s="13" customFormat="1" ht="256.5" thickTop="1" x14ac:dyDescent="0.25">
      <c r="A14" s="15"/>
      <c r="B14" s="25">
        <v>132799</v>
      </c>
      <c r="C14" s="22" t="s">
        <v>369</v>
      </c>
      <c r="D14" s="25" t="s">
        <v>245</v>
      </c>
      <c r="E14" s="22" t="s">
        <v>268</v>
      </c>
      <c r="F14" s="22" t="s">
        <v>218</v>
      </c>
      <c r="G14" s="23">
        <v>0</v>
      </c>
      <c r="H14" s="23">
        <v>0</v>
      </c>
      <c r="I14" s="26">
        <v>5</v>
      </c>
      <c r="J14" s="26">
        <v>0</v>
      </c>
      <c r="K14" s="182">
        <f>SUM(InputForm[[#This Row],[Special provision fund additional planned places]:[Other investment additional planend places]])</f>
        <v>5</v>
      </c>
      <c r="L14" s="36">
        <v>10000</v>
      </c>
      <c r="M14" s="36">
        <v>0</v>
      </c>
      <c r="N14" s="184">
        <f t="shared" ref="N14:N16" si="0">SUM(G14:H14,L14:M14)</f>
        <v>10000</v>
      </c>
      <c r="O14" s="78" t="s">
        <v>373</v>
      </c>
      <c r="P14" s="78" t="s">
        <v>461</v>
      </c>
      <c r="Q14" s="78" t="s">
        <v>464</v>
      </c>
    </row>
    <row r="15" spans="1:21" s="13" customFormat="1" ht="263.25" customHeight="1" x14ac:dyDescent="0.25">
      <c r="A15" s="15"/>
      <c r="B15" s="25">
        <v>108700</v>
      </c>
      <c r="C15" s="22" t="s">
        <v>368</v>
      </c>
      <c r="D15" s="34" t="s">
        <v>210</v>
      </c>
      <c r="E15" s="35" t="s">
        <v>269</v>
      </c>
      <c r="F15" s="35" t="s">
        <v>279</v>
      </c>
      <c r="G15" s="23">
        <v>0</v>
      </c>
      <c r="H15" s="23">
        <v>0</v>
      </c>
      <c r="I15" s="26">
        <v>13</v>
      </c>
      <c r="J15" s="26">
        <v>0</v>
      </c>
      <c r="K15" s="182">
        <f>SUM(InputForm[[#This Row],[Special provision fund additional planned places]:[Other investment additional planend places]])</f>
        <v>13</v>
      </c>
      <c r="L15" s="23">
        <v>320000</v>
      </c>
      <c r="M15" s="23">
        <v>0</v>
      </c>
      <c r="N15" s="185">
        <f t="shared" si="0"/>
        <v>320000</v>
      </c>
      <c r="O15" s="78" t="s">
        <v>370</v>
      </c>
      <c r="P15" s="24" t="s">
        <v>484</v>
      </c>
      <c r="Q15" s="24" t="s">
        <v>483</v>
      </c>
    </row>
    <row r="16" spans="1:21" s="13" customFormat="1" ht="409.6" customHeight="1" x14ac:dyDescent="0.25">
      <c r="A16" s="15"/>
      <c r="B16" s="25">
        <v>134813</v>
      </c>
      <c r="C16" s="22" t="s">
        <v>372</v>
      </c>
      <c r="D16" s="25" t="s">
        <v>252</v>
      </c>
      <c r="E16" s="22" t="s">
        <v>269</v>
      </c>
      <c r="F16" s="22" t="s">
        <v>284</v>
      </c>
      <c r="G16" s="23">
        <v>0</v>
      </c>
      <c r="H16" s="23">
        <v>0</v>
      </c>
      <c r="I16" s="26">
        <v>25</v>
      </c>
      <c r="J16" s="26">
        <v>0</v>
      </c>
      <c r="K16" s="182">
        <f>SUM(InputForm[[#This Row],[Special provision fund additional planned places]:[Other investment additional planend places]])</f>
        <v>25</v>
      </c>
      <c r="L16" s="23">
        <v>160000</v>
      </c>
      <c r="M16" s="23">
        <v>0</v>
      </c>
      <c r="N16" s="185">
        <f t="shared" si="0"/>
        <v>160000</v>
      </c>
      <c r="O16" s="24" t="s">
        <v>371</v>
      </c>
      <c r="P16" s="24" t="s">
        <v>460</v>
      </c>
      <c r="Q16" s="191" t="s">
        <v>482</v>
      </c>
    </row>
    <row r="17" spans="2:820" ht="137.25" customHeight="1" x14ac:dyDescent="0.2">
      <c r="B17" s="25">
        <v>136252</v>
      </c>
      <c r="C17" s="22" t="s">
        <v>419</v>
      </c>
      <c r="D17" s="25" t="s">
        <v>252</v>
      </c>
      <c r="E17" s="22" t="s">
        <v>269</v>
      </c>
      <c r="F17" s="22" t="s">
        <v>281</v>
      </c>
      <c r="G17" s="23">
        <v>0</v>
      </c>
      <c r="H17" s="23">
        <v>0</v>
      </c>
      <c r="I17" s="26">
        <v>10</v>
      </c>
      <c r="J17" s="26">
        <v>0</v>
      </c>
      <c r="K17" s="183">
        <f>SUM(InputForm[[#This Row],[Special provision fund additional planned places]:[Other investment additional planend places]])</f>
        <v>10</v>
      </c>
      <c r="L17" s="107">
        <v>200000</v>
      </c>
      <c r="M17" s="23">
        <v>0</v>
      </c>
      <c r="N17" s="185">
        <f>SUM(G17:H17,L17:M17)</f>
        <v>200000</v>
      </c>
      <c r="O17" s="24" t="s">
        <v>462</v>
      </c>
      <c r="P17" s="190" t="s">
        <v>463</v>
      </c>
      <c r="Q17" s="189" t="s">
        <v>480</v>
      </c>
    </row>
    <row r="18" spans="2:820" ht="89.45" customHeight="1" thickBot="1" x14ac:dyDescent="0.25">
      <c r="B18" s="335">
        <v>108741</v>
      </c>
      <c r="C18" s="22" t="s">
        <v>477</v>
      </c>
      <c r="D18" s="335" t="s">
        <v>252</v>
      </c>
      <c r="E18" s="336" t="s">
        <v>268</v>
      </c>
      <c r="F18" s="336" t="s">
        <v>281</v>
      </c>
      <c r="G18" s="337">
        <v>0</v>
      </c>
      <c r="H18" s="337">
        <v>0</v>
      </c>
      <c r="I18" s="338">
        <v>10</v>
      </c>
      <c r="J18" s="338">
        <v>0</v>
      </c>
      <c r="K18" s="339">
        <f>SUM(InputForm[[#This Row],[Special provision fund additional planned places]:[Other investment additional planend places]])</f>
        <v>10</v>
      </c>
      <c r="L18" s="340">
        <v>155000</v>
      </c>
      <c r="M18" s="337"/>
      <c r="N18" s="341">
        <f>SUM(G18:H18,L18:M18)</f>
        <v>155000</v>
      </c>
      <c r="O18" s="342" t="s">
        <v>478</v>
      </c>
      <c r="P18" s="343" t="s">
        <v>479</v>
      </c>
      <c r="Q18" s="346" t="s">
        <v>481</v>
      </c>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22"/>
      <c r="CG18" s="122"/>
      <c r="CH18" s="122"/>
      <c r="CI18" s="122"/>
      <c r="CJ18" s="122"/>
      <c r="CK18" s="122"/>
      <c r="CL18" s="122"/>
      <c r="CM18" s="122"/>
      <c r="CN18" s="122"/>
      <c r="CO18" s="122"/>
      <c r="CP18" s="122"/>
      <c r="CQ18" s="122"/>
      <c r="CR18" s="122"/>
      <c r="CS18" s="122"/>
      <c r="CT18" s="122"/>
      <c r="CU18" s="122"/>
      <c r="CV18" s="122"/>
      <c r="CW18" s="122"/>
      <c r="CX18" s="122"/>
      <c r="CY18" s="122"/>
      <c r="CZ18" s="122"/>
      <c r="DA18" s="122"/>
      <c r="DB18" s="122"/>
      <c r="DC18" s="122"/>
      <c r="DD18" s="122"/>
      <c r="DE18" s="122"/>
      <c r="DF18" s="122"/>
      <c r="DG18" s="122"/>
      <c r="DH18" s="122"/>
      <c r="DI18" s="122"/>
      <c r="DJ18" s="122"/>
      <c r="DK18" s="122"/>
      <c r="DL18" s="122"/>
      <c r="DM18" s="122"/>
      <c r="DN18" s="122"/>
      <c r="DO18" s="122"/>
      <c r="DP18" s="122"/>
      <c r="DQ18" s="122"/>
      <c r="DR18" s="122"/>
      <c r="DS18" s="122"/>
      <c r="DT18" s="122"/>
      <c r="DU18" s="122"/>
      <c r="DV18" s="122"/>
      <c r="DW18" s="122"/>
      <c r="DX18" s="122"/>
      <c r="DY18" s="122"/>
      <c r="DZ18" s="122"/>
      <c r="EA18" s="122"/>
      <c r="EB18" s="122"/>
      <c r="EC18" s="122"/>
      <c r="ED18" s="122"/>
      <c r="EE18" s="122"/>
      <c r="EF18" s="122"/>
      <c r="EG18" s="122"/>
      <c r="EH18" s="122"/>
      <c r="EI18" s="122"/>
      <c r="EJ18" s="122"/>
      <c r="EK18" s="122"/>
      <c r="EL18" s="122"/>
      <c r="EM18" s="122"/>
      <c r="EN18" s="122"/>
      <c r="EO18" s="122"/>
      <c r="EP18" s="122"/>
      <c r="EQ18" s="122"/>
      <c r="ER18" s="122"/>
      <c r="ES18" s="122"/>
      <c r="ET18" s="122"/>
      <c r="EU18" s="122"/>
      <c r="EV18" s="122"/>
      <c r="EW18" s="122"/>
      <c r="EX18" s="122"/>
      <c r="EY18" s="122"/>
      <c r="EZ18" s="122"/>
      <c r="FA18" s="122"/>
      <c r="FB18" s="122"/>
      <c r="FC18" s="122"/>
      <c r="FD18" s="122"/>
      <c r="FE18" s="122"/>
      <c r="FF18" s="122"/>
      <c r="FG18" s="122"/>
      <c r="FH18" s="122"/>
      <c r="FI18" s="122"/>
      <c r="FJ18" s="122"/>
      <c r="FK18" s="122"/>
      <c r="FL18" s="122"/>
      <c r="FM18" s="122"/>
      <c r="FN18" s="122"/>
      <c r="FO18" s="122"/>
      <c r="FP18" s="122"/>
      <c r="FQ18" s="122"/>
      <c r="FR18" s="122"/>
      <c r="FS18" s="122"/>
      <c r="FT18" s="122"/>
      <c r="FU18" s="122"/>
      <c r="FV18" s="122"/>
      <c r="FW18" s="122"/>
      <c r="FX18" s="122"/>
      <c r="FY18" s="122"/>
      <c r="FZ18" s="122"/>
      <c r="GA18" s="122"/>
      <c r="GB18" s="122"/>
      <c r="GC18" s="122"/>
      <c r="GD18" s="122"/>
      <c r="GE18" s="122"/>
      <c r="GF18" s="122"/>
      <c r="GG18" s="122"/>
      <c r="GH18" s="122"/>
      <c r="GI18" s="122"/>
      <c r="GJ18" s="122"/>
      <c r="GK18" s="122"/>
      <c r="GL18" s="122"/>
      <c r="GM18" s="122"/>
      <c r="GN18" s="122"/>
      <c r="GO18" s="122"/>
      <c r="GP18" s="122"/>
      <c r="GQ18" s="122"/>
      <c r="GR18" s="122"/>
      <c r="GS18" s="122"/>
      <c r="GT18" s="122"/>
      <c r="GU18" s="122"/>
      <c r="GV18" s="122"/>
      <c r="GW18" s="122"/>
      <c r="GX18" s="122"/>
      <c r="GY18" s="122"/>
      <c r="GZ18" s="122"/>
      <c r="HA18" s="122"/>
      <c r="HB18" s="122"/>
      <c r="HC18" s="122"/>
      <c r="HD18" s="122"/>
      <c r="HE18" s="122"/>
      <c r="HF18" s="122"/>
      <c r="HG18" s="122"/>
      <c r="HH18" s="122"/>
      <c r="HI18" s="122"/>
      <c r="HJ18" s="122"/>
      <c r="HK18" s="122"/>
      <c r="HL18" s="122"/>
      <c r="HM18" s="122"/>
      <c r="HN18" s="122"/>
      <c r="HO18" s="122"/>
      <c r="HP18" s="122"/>
      <c r="HQ18" s="122"/>
      <c r="HR18" s="122"/>
      <c r="HS18" s="122"/>
      <c r="HT18" s="122"/>
      <c r="HU18" s="122"/>
      <c r="HV18" s="122"/>
      <c r="HW18" s="122"/>
      <c r="HX18" s="122"/>
      <c r="HY18" s="122"/>
      <c r="HZ18" s="122"/>
      <c r="IA18" s="122"/>
      <c r="IB18" s="122"/>
      <c r="IC18" s="122"/>
      <c r="ID18" s="122"/>
      <c r="IE18" s="122"/>
      <c r="IF18" s="122"/>
      <c r="IG18" s="122"/>
      <c r="IH18" s="122"/>
      <c r="II18" s="122"/>
      <c r="IJ18" s="122"/>
      <c r="IK18" s="122"/>
      <c r="IL18" s="122"/>
      <c r="IM18" s="122"/>
      <c r="IN18" s="122"/>
      <c r="IO18" s="122"/>
      <c r="IP18" s="122"/>
      <c r="IQ18" s="122"/>
      <c r="IR18" s="122"/>
      <c r="IS18" s="122"/>
      <c r="IT18" s="122"/>
      <c r="IU18" s="122"/>
      <c r="IV18" s="122"/>
      <c r="IW18" s="122"/>
      <c r="IX18" s="122"/>
      <c r="IY18" s="122"/>
      <c r="IZ18" s="122"/>
      <c r="JA18" s="122"/>
      <c r="JB18" s="122"/>
      <c r="JC18" s="122"/>
      <c r="JD18" s="122"/>
      <c r="JE18" s="122"/>
      <c r="JF18" s="122"/>
      <c r="JG18" s="122"/>
      <c r="JH18" s="122"/>
      <c r="JI18" s="122"/>
      <c r="JJ18" s="122"/>
      <c r="JK18" s="122"/>
      <c r="JL18" s="122"/>
      <c r="JM18" s="122"/>
      <c r="JN18" s="122"/>
      <c r="JO18" s="122"/>
      <c r="JP18" s="122"/>
      <c r="JQ18" s="122"/>
      <c r="JR18" s="122"/>
      <c r="JS18" s="122"/>
      <c r="JT18" s="122"/>
      <c r="JU18" s="122"/>
      <c r="JV18" s="122"/>
      <c r="JW18" s="122"/>
      <c r="JX18" s="122"/>
      <c r="JY18" s="122"/>
      <c r="JZ18" s="122"/>
      <c r="KA18" s="122"/>
      <c r="KB18" s="122"/>
      <c r="KC18" s="122"/>
      <c r="KD18" s="122"/>
      <c r="KE18" s="122"/>
      <c r="KF18" s="122"/>
      <c r="KG18" s="122"/>
      <c r="KH18" s="122"/>
      <c r="KI18" s="122"/>
      <c r="KJ18" s="122"/>
      <c r="KK18" s="122"/>
      <c r="KL18" s="122"/>
      <c r="KM18" s="122"/>
      <c r="KN18" s="122"/>
      <c r="KO18" s="122"/>
      <c r="KP18" s="122"/>
      <c r="KQ18" s="122"/>
      <c r="KR18" s="122"/>
      <c r="KS18" s="122"/>
      <c r="KT18" s="122"/>
      <c r="KU18" s="122"/>
      <c r="KV18" s="122"/>
      <c r="KW18" s="122"/>
      <c r="KX18" s="122"/>
      <c r="KY18" s="122"/>
      <c r="KZ18" s="122"/>
      <c r="LA18" s="122"/>
      <c r="LB18" s="122"/>
      <c r="LC18" s="122"/>
      <c r="LD18" s="122"/>
      <c r="LE18" s="122"/>
      <c r="LF18" s="122"/>
      <c r="LG18" s="122"/>
      <c r="LH18" s="122"/>
      <c r="LI18" s="122"/>
      <c r="LJ18" s="122"/>
      <c r="LK18" s="122"/>
      <c r="LL18" s="122"/>
      <c r="LM18" s="122"/>
      <c r="LN18" s="122"/>
      <c r="LO18" s="122"/>
      <c r="LP18" s="122"/>
      <c r="LQ18" s="122"/>
      <c r="LR18" s="122"/>
      <c r="LS18" s="122"/>
      <c r="LT18" s="122"/>
      <c r="LU18" s="122"/>
      <c r="LV18" s="122"/>
      <c r="LW18" s="122"/>
      <c r="LX18" s="122"/>
      <c r="LY18" s="122"/>
      <c r="LZ18" s="122"/>
      <c r="MA18" s="122"/>
      <c r="MB18" s="122"/>
      <c r="MC18" s="122"/>
      <c r="MD18" s="122"/>
      <c r="ME18" s="122"/>
      <c r="MF18" s="122"/>
      <c r="MG18" s="122"/>
      <c r="MH18" s="122"/>
      <c r="MI18" s="122"/>
      <c r="MJ18" s="122"/>
      <c r="MK18" s="122"/>
      <c r="ML18" s="122"/>
      <c r="MM18" s="122"/>
      <c r="MN18" s="122"/>
      <c r="MO18" s="122"/>
      <c r="MP18" s="122"/>
      <c r="MQ18" s="122"/>
      <c r="MR18" s="122"/>
      <c r="MS18" s="122"/>
      <c r="MT18" s="122"/>
      <c r="MU18" s="122"/>
      <c r="MV18" s="122"/>
      <c r="MW18" s="122"/>
      <c r="MX18" s="122"/>
      <c r="MY18" s="122"/>
      <c r="MZ18" s="122"/>
      <c r="NA18" s="122"/>
      <c r="NB18" s="122"/>
      <c r="NC18" s="122"/>
      <c r="ND18" s="122"/>
      <c r="NE18" s="122"/>
      <c r="NF18" s="122"/>
      <c r="NG18" s="122"/>
      <c r="NH18" s="122"/>
      <c r="NI18" s="122"/>
      <c r="NJ18" s="122"/>
      <c r="NK18" s="122"/>
      <c r="NL18" s="122"/>
      <c r="NM18" s="122"/>
      <c r="NN18" s="122"/>
      <c r="NO18" s="122"/>
      <c r="NP18" s="122"/>
      <c r="NQ18" s="122"/>
      <c r="NR18" s="122"/>
      <c r="NS18" s="122"/>
      <c r="NT18" s="122"/>
      <c r="NU18" s="122"/>
      <c r="NV18" s="122"/>
      <c r="NW18" s="122"/>
      <c r="NX18" s="122"/>
      <c r="NY18" s="122"/>
      <c r="NZ18" s="122"/>
      <c r="OA18" s="122"/>
      <c r="OB18" s="122"/>
      <c r="OC18" s="122"/>
      <c r="OD18" s="122"/>
      <c r="OE18" s="122"/>
      <c r="OF18" s="122"/>
      <c r="OG18" s="122"/>
      <c r="OH18" s="122"/>
      <c r="OI18" s="122"/>
      <c r="OJ18" s="122"/>
      <c r="OK18" s="122"/>
      <c r="OL18" s="122"/>
      <c r="OM18" s="122"/>
      <c r="ON18" s="122"/>
      <c r="OO18" s="122"/>
      <c r="OP18" s="122"/>
      <c r="OQ18" s="122"/>
      <c r="OR18" s="122"/>
      <c r="OS18" s="122"/>
      <c r="OT18" s="122"/>
      <c r="OU18" s="122"/>
      <c r="OV18" s="122"/>
      <c r="OW18" s="122"/>
      <c r="OX18" s="122"/>
      <c r="OY18" s="122"/>
      <c r="OZ18" s="122"/>
      <c r="PA18" s="122"/>
      <c r="PB18" s="122"/>
      <c r="PC18" s="122"/>
      <c r="PD18" s="122"/>
      <c r="PE18" s="122"/>
      <c r="PF18" s="122"/>
      <c r="PG18" s="122"/>
      <c r="PH18" s="122"/>
      <c r="PI18" s="122"/>
      <c r="PJ18" s="122"/>
      <c r="PK18" s="122"/>
      <c r="PL18" s="122"/>
      <c r="PM18" s="122"/>
      <c r="PN18" s="122"/>
      <c r="PO18" s="122"/>
      <c r="PP18" s="122"/>
      <c r="PQ18" s="122"/>
      <c r="PR18" s="122"/>
      <c r="PS18" s="122"/>
      <c r="PT18" s="122"/>
      <c r="PU18" s="122"/>
      <c r="PV18" s="122"/>
      <c r="PW18" s="122"/>
      <c r="PX18" s="122"/>
      <c r="PY18" s="122"/>
      <c r="PZ18" s="122"/>
      <c r="QA18" s="122"/>
      <c r="QB18" s="122"/>
      <c r="QC18" s="122"/>
      <c r="QD18" s="122"/>
      <c r="QE18" s="122"/>
      <c r="QF18" s="122"/>
      <c r="QG18" s="122"/>
      <c r="QH18" s="122"/>
      <c r="QI18" s="122"/>
      <c r="QJ18" s="122"/>
      <c r="QK18" s="122"/>
      <c r="QL18" s="122"/>
      <c r="QM18" s="122"/>
      <c r="QN18" s="122"/>
      <c r="QO18" s="122"/>
      <c r="QP18" s="122"/>
      <c r="QQ18" s="122"/>
      <c r="QR18" s="122"/>
      <c r="QS18" s="122"/>
      <c r="QT18" s="122"/>
      <c r="QU18" s="122"/>
      <c r="QV18" s="122"/>
      <c r="QW18" s="122"/>
      <c r="QX18" s="122"/>
      <c r="QY18" s="122"/>
      <c r="QZ18" s="122"/>
      <c r="RA18" s="122"/>
      <c r="RB18" s="122"/>
      <c r="RC18" s="122"/>
      <c r="RD18" s="122"/>
      <c r="RE18" s="122"/>
      <c r="RF18" s="122"/>
      <c r="RG18" s="122"/>
      <c r="RH18" s="122"/>
      <c r="RI18" s="122"/>
      <c r="RJ18" s="122"/>
      <c r="RK18" s="122"/>
      <c r="RL18" s="122"/>
      <c r="RM18" s="122"/>
      <c r="RN18" s="122"/>
      <c r="RO18" s="122"/>
      <c r="RP18" s="122"/>
      <c r="RQ18" s="122"/>
      <c r="RR18" s="122"/>
      <c r="RS18" s="122"/>
      <c r="RT18" s="122"/>
      <c r="RU18" s="122"/>
      <c r="RV18" s="122"/>
      <c r="RW18" s="122"/>
      <c r="RX18" s="122"/>
      <c r="RY18" s="122"/>
      <c r="RZ18" s="122"/>
      <c r="SA18" s="122"/>
      <c r="SB18" s="122"/>
      <c r="SC18" s="122"/>
      <c r="SD18" s="122"/>
      <c r="SE18" s="122"/>
      <c r="SF18" s="122"/>
      <c r="SG18" s="122"/>
      <c r="SH18" s="122"/>
      <c r="SI18" s="122"/>
      <c r="SJ18" s="122"/>
      <c r="SK18" s="122"/>
      <c r="SL18" s="122"/>
      <c r="SM18" s="122"/>
      <c r="SN18" s="122"/>
      <c r="SO18" s="122"/>
      <c r="SP18" s="122"/>
      <c r="SQ18" s="122"/>
      <c r="SR18" s="122"/>
      <c r="SS18" s="122"/>
      <c r="ST18" s="122"/>
      <c r="SU18" s="122"/>
      <c r="SV18" s="122"/>
      <c r="SW18" s="122"/>
      <c r="SX18" s="122"/>
      <c r="SY18" s="122"/>
      <c r="SZ18" s="122"/>
      <c r="TA18" s="122"/>
      <c r="TB18" s="122"/>
      <c r="TC18" s="122"/>
      <c r="TD18" s="122"/>
      <c r="TE18" s="122"/>
      <c r="TF18" s="122"/>
      <c r="TG18" s="122"/>
      <c r="TH18" s="122"/>
      <c r="TI18" s="122"/>
      <c r="TJ18" s="122"/>
      <c r="TK18" s="122"/>
      <c r="TL18" s="122"/>
      <c r="TM18" s="122"/>
      <c r="TN18" s="122"/>
      <c r="TO18" s="122"/>
      <c r="TP18" s="122"/>
      <c r="TQ18" s="122"/>
      <c r="TR18" s="122"/>
      <c r="TS18" s="122"/>
      <c r="TT18" s="122"/>
      <c r="TU18" s="122"/>
      <c r="TV18" s="122"/>
      <c r="TW18" s="122"/>
      <c r="TX18" s="122"/>
      <c r="TY18" s="122"/>
      <c r="TZ18" s="122"/>
      <c r="UA18" s="122"/>
      <c r="UB18" s="122"/>
      <c r="UC18" s="122"/>
      <c r="UD18" s="122"/>
      <c r="UE18" s="122"/>
      <c r="UF18" s="122"/>
      <c r="UG18" s="122"/>
      <c r="UH18" s="122"/>
      <c r="UI18" s="122"/>
      <c r="UJ18" s="122"/>
      <c r="UK18" s="122"/>
      <c r="UL18" s="122"/>
      <c r="UM18" s="122"/>
      <c r="UN18" s="122"/>
      <c r="UO18" s="122"/>
      <c r="UP18" s="122"/>
      <c r="UQ18" s="122"/>
      <c r="UR18" s="122"/>
      <c r="US18" s="122"/>
      <c r="UT18" s="122"/>
      <c r="UU18" s="122"/>
      <c r="UV18" s="122"/>
      <c r="UW18" s="122"/>
      <c r="UX18" s="122"/>
      <c r="UY18" s="122"/>
      <c r="UZ18" s="122"/>
      <c r="VA18" s="122"/>
      <c r="VB18" s="122"/>
      <c r="VC18" s="122"/>
      <c r="VD18" s="122"/>
      <c r="VE18" s="122"/>
      <c r="VF18" s="122"/>
      <c r="VG18" s="122"/>
      <c r="VH18" s="122"/>
      <c r="VI18" s="122"/>
      <c r="VJ18" s="122"/>
      <c r="VK18" s="122"/>
      <c r="VL18" s="122"/>
      <c r="VM18" s="122"/>
      <c r="VN18" s="122"/>
      <c r="VO18" s="122"/>
      <c r="VP18" s="122"/>
      <c r="VQ18" s="122"/>
      <c r="VR18" s="122"/>
      <c r="VS18" s="122"/>
      <c r="VT18" s="122"/>
      <c r="VU18" s="122"/>
      <c r="VV18" s="122"/>
      <c r="VW18" s="122"/>
      <c r="VX18" s="122"/>
      <c r="VY18" s="122"/>
      <c r="VZ18" s="122"/>
      <c r="WA18" s="122"/>
      <c r="WB18" s="122"/>
      <c r="WC18" s="122"/>
      <c r="WD18" s="122"/>
      <c r="WE18" s="122"/>
      <c r="WF18" s="122"/>
      <c r="WG18" s="122"/>
      <c r="WH18" s="122"/>
      <c r="WI18" s="122"/>
      <c r="WJ18" s="122"/>
      <c r="WK18" s="122"/>
      <c r="WL18" s="122"/>
      <c r="WM18" s="122"/>
      <c r="WN18" s="122"/>
      <c r="WO18" s="122"/>
      <c r="WP18" s="122"/>
      <c r="WQ18" s="122"/>
      <c r="WR18" s="122"/>
      <c r="WS18" s="122"/>
      <c r="WT18" s="122"/>
      <c r="WU18" s="122"/>
      <c r="WV18" s="122"/>
      <c r="WW18" s="122"/>
      <c r="WX18" s="122"/>
      <c r="WY18" s="122"/>
      <c r="WZ18" s="122"/>
      <c r="XA18" s="122"/>
      <c r="XB18" s="122"/>
      <c r="XC18" s="122"/>
      <c r="XD18" s="122"/>
      <c r="XE18" s="122"/>
      <c r="XF18" s="122"/>
      <c r="XG18" s="122"/>
      <c r="XH18" s="122"/>
      <c r="XI18" s="122"/>
      <c r="XJ18" s="122"/>
      <c r="XK18" s="122"/>
      <c r="XL18" s="122"/>
      <c r="XM18" s="122"/>
      <c r="XN18" s="122"/>
      <c r="XO18" s="122"/>
      <c r="XP18" s="122"/>
      <c r="XQ18" s="122"/>
      <c r="XR18" s="122"/>
      <c r="XS18" s="122"/>
      <c r="XT18" s="122"/>
      <c r="XU18" s="122"/>
      <c r="XV18" s="122"/>
      <c r="XW18" s="122"/>
      <c r="XX18" s="122"/>
      <c r="XY18" s="122"/>
      <c r="XZ18" s="122"/>
      <c r="YA18" s="122"/>
      <c r="YB18" s="122"/>
      <c r="YC18" s="122"/>
      <c r="YD18" s="122"/>
      <c r="YE18" s="122"/>
      <c r="YF18" s="122"/>
      <c r="YG18" s="122"/>
      <c r="YH18" s="122"/>
      <c r="YI18" s="122"/>
      <c r="YJ18" s="122"/>
      <c r="YK18" s="122"/>
      <c r="YL18" s="122"/>
      <c r="YM18" s="122"/>
      <c r="YN18" s="122"/>
      <c r="YO18" s="122"/>
      <c r="YP18" s="122"/>
      <c r="YQ18" s="122"/>
      <c r="YR18" s="122"/>
      <c r="YS18" s="122"/>
      <c r="YT18" s="122"/>
      <c r="YU18" s="122"/>
      <c r="YV18" s="122"/>
      <c r="YW18" s="122"/>
      <c r="YX18" s="122"/>
      <c r="YY18" s="122"/>
      <c r="YZ18" s="122"/>
      <c r="ZA18" s="122"/>
      <c r="ZB18" s="122"/>
      <c r="ZC18" s="122"/>
      <c r="ZD18" s="122"/>
      <c r="ZE18" s="122"/>
      <c r="ZF18" s="122"/>
      <c r="ZG18" s="122"/>
      <c r="ZH18" s="122"/>
      <c r="ZI18" s="122"/>
      <c r="ZJ18" s="122"/>
      <c r="ZK18" s="122"/>
      <c r="ZL18" s="122"/>
      <c r="ZM18" s="122"/>
      <c r="ZN18" s="122"/>
      <c r="ZO18" s="122"/>
      <c r="ZP18" s="122"/>
      <c r="ZQ18" s="122"/>
      <c r="ZR18" s="122"/>
      <c r="ZS18" s="122"/>
      <c r="ZT18" s="122"/>
      <c r="ZU18" s="122"/>
      <c r="ZV18" s="122"/>
      <c r="ZW18" s="122"/>
      <c r="ZX18" s="122"/>
      <c r="ZY18" s="122"/>
      <c r="ZZ18" s="122"/>
      <c r="AAA18" s="122"/>
      <c r="AAB18" s="122"/>
      <c r="AAC18" s="122"/>
      <c r="AAD18" s="122"/>
      <c r="AAE18" s="122"/>
      <c r="AAF18" s="122"/>
      <c r="AAG18" s="122"/>
      <c r="AAH18" s="122"/>
      <c r="AAI18" s="122"/>
      <c r="AAJ18" s="122"/>
      <c r="AAK18" s="122"/>
      <c r="AAL18" s="122"/>
      <c r="AAM18" s="122"/>
      <c r="AAN18" s="122"/>
      <c r="AAO18" s="122"/>
      <c r="AAP18" s="122"/>
      <c r="AAQ18" s="122"/>
      <c r="AAR18" s="122"/>
      <c r="AAS18" s="122"/>
      <c r="AAT18" s="122"/>
      <c r="AAU18" s="122"/>
      <c r="AAV18" s="122"/>
      <c r="AAW18" s="122"/>
      <c r="AAX18" s="122"/>
      <c r="AAY18" s="122"/>
      <c r="AAZ18" s="122"/>
      <c r="ABA18" s="122"/>
      <c r="ABB18" s="122"/>
      <c r="ABC18" s="122"/>
      <c r="ABD18" s="122"/>
      <c r="ABE18" s="122"/>
      <c r="ABF18" s="122"/>
      <c r="ABG18" s="122"/>
      <c r="ABH18" s="122"/>
      <c r="ABI18" s="122"/>
      <c r="ABJ18" s="122"/>
      <c r="ABK18" s="122"/>
      <c r="ABL18" s="122"/>
      <c r="ABM18" s="122"/>
      <c r="ABN18" s="122"/>
      <c r="ABO18" s="122"/>
      <c r="ABP18" s="122"/>
      <c r="ABQ18" s="122"/>
      <c r="ABR18" s="122"/>
      <c r="ABS18" s="122"/>
      <c r="ABT18" s="122"/>
      <c r="ABU18" s="122"/>
      <c r="ABV18" s="122"/>
      <c r="ABW18" s="122"/>
      <c r="ABX18" s="122"/>
      <c r="ABY18" s="122"/>
      <c r="ABZ18" s="122"/>
      <c r="ACA18" s="122"/>
      <c r="ACB18" s="122"/>
      <c r="ACC18" s="122"/>
      <c r="ACD18" s="122"/>
      <c r="ACE18" s="122"/>
      <c r="ACF18" s="122"/>
      <c r="ACG18" s="122"/>
      <c r="ACH18" s="122"/>
      <c r="ACI18" s="122"/>
      <c r="ACJ18" s="122"/>
      <c r="ACK18" s="122"/>
      <c r="ACL18" s="122"/>
      <c r="ACM18" s="122"/>
      <c r="ACN18" s="122"/>
      <c r="ACO18" s="122"/>
      <c r="ACP18" s="122"/>
      <c r="ACQ18" s="122"/>
      <c r="ACR18" s="122"/>
      <c r="ACS18" s="122"/>
      <c r="ACT18" s="122"/>
      <c r="ACU18" s="122"/>
      <c r="ACV18" s="122"/>
      <c r="ACW18" s="122"/>
      <c r="ACX18" s="122"/>
      <c r="ACY18" s="122"/>
      <c r="ACZ18" s="122"/>
      <c r="ADA18" s="122"/>
      <c r="ADB18" s="122"/>
      <c r="ADC18" s="122"/>
      <c r="ADD18" s="122"/>
      <c r="ADE18" s="122"/>
      <c r="ADF18" s="122"/>
      <c r="ADG18" s="122"/>
      <c r="ADH18" s="122"/>
      <c r="ADI18" s="122"/>
      <c r="ADJ18" s="122"/>
      <c r="ADK18" s="122"/>
      <c r="ADL18" s="122"/>
      <c r="ADM18" s="122"/>
      <c r="ADN18" s="122"/>
      <c r="ADO18" s="122"/>
      <c r="ADP18" s="122"/>
      <c r="ADQ18" s="122"/>
      <c r="ADR18" s="122"/>
      <c r="ADS18" s="122"/>
      <c r="ADT18" s="122"/>
      <c r="ADU18" s="122"/>
      <c r="ADV18" s="122"/>
      <c r="ADW18" s="122"/>
      <c r="ADX18" s="122"/>
      <c r="ADY18" s="122"/>
      <c r="ADZ18" s="122"/>
      <c r="AEA18" s="122"/>
      <c r="AEB18" s="122"/>
      <c r="AEC18" s="122"/>
      <c r="AED18" s="122"/>
      <c r="AEE18" s="122"/>
      <c r="AEF18" s="122"/>
      <c r="AEG18" s="122"/>
      <c r="AEH18" s="122"/>
      <c r="AEI18" s="122"/>
      <c r="AEJ18" s="122"/>
      <c r="AEK18" s="122"/>
      <c r="AEL18" s="122"/>
      <c r="AEM18" s="122"/>
      <c r="AEN18" s="123"/>
    </row>
    <row r="19" spans="2:820" ht="89.45" customHeight="1" thickTop="1" x14ac:dyDescent="0.25">
      <c r="C19" s="33"/>
      <c r="D19" s="14"/>
      <c r="E19" s="14"/>
      <c r="F19" s="14"/>
      <c r="G19" s="17"/>
      <c r="H19" s="17"/>
      <c r="I19" s="17"/>
      <c r="J19" s="17"/>
      <c r="K19" s="17"/>
      <c r="L19" s="17"/>
      <c r="M19" s="17"/>
      <c r="N19" s="17"/>
      <c r="O19" s="16"/>
      <c r="P19" s="16"/>
    </row>
    <row r="20" spans="2:820" ht="89.45" customHeight="1" thickBot="1" x14ac:dyDescent="0.3">
      <c r="B20" s="16"/>
      <c r="C20" s="160"/>
      <c r="D20" s="14"/>
      <c r="E20" s="14"/>
      <c r="F20" s="14"/>
      <c r="G20" s="17"/>
      <c r="H20" s="17"/>
      <c r="I20" s="17"/>
      <c r="J20" s="17"/>
      <c r="K20" s="161"/>
      <c r="L20" s="17"/>
      <c r="M20" s="17"/>
      <c r="N20" s="17"/>
      <c r="O20" s="16"/>
      <c r="P20" s="16"/>
    </row>
    <row r="21" spans="2:820" ht="89.45" customHeight="1" thickTop="1" thickBot="1" x14ac:dyDescent="0.3">
      <c r="B21" s="269" t="s">
        <v>295</v>
      </c>
      <c r="C21" s="270"/>
      <c r="D21" s="270"/>
      <c r="E21" s="270"/>
      <c r="F21" s="270"/>
      <c r="G21" s="270"/>
      <c r="H21" s="270"/>
      <c r="I21" s="270"/>
      <c r="J21" s="270"/>
      <c r="K21" s="270"/>
      <c r="L21" s="270"/>
      <c r="M21" s="270"/>
      <c r="N21" s="169"/>
      <c r="O21" s="169"/>
      <c r="P21" s="169"/>
    </row>
    <row r="22" spans="2:820" ht="104.45" customHeight="1" thickTop="1" thickBot="1" x14ac:dyDescent="0.35">
      <c r="B22" s="274" t="s">
        <v>211</v>
      </c>
      <c r="C22" s="276"/>
      <c r="D22" s="274" t="s">
        <v>220</v>
      </c>
      <c r="E22" s="276"/>
      <c r="F22" s="274" t="s">
        <v>227</v>
      </c>
      <c r="G22" s="275"/>
      <c r="H22" s="275"/>
      <c r="I22" s="275"/>
      <c r="J22" s="275"/>
      <c r="K22" s="275"/>
      <c r="L22" s="275"/>
      <c r="M22" s="276"/>
      <c r="N22" s="121"/>
      <c r="O22" s="273" t="s">
        <v>215</v>
      </c>
      <c r="P22" s="273"/>
    </row>
    <row r="23" spans="2:820" ht="89.45" customHeight="1" thickTop="1" x14ac:dyDescent="0.25">
      <c r="B23" s="218" t="s">
        <v>374</v>
      </c>
      <c r="C23" s="218"/>
      <c r="D23" s="218" t="s">
        <v>421</v>
      </c>
      <c r="E23" s="218"/>
      <c r="F23" s="261" t="s">
        <v>375</v>
      </c>
      <c r="G23" s="262"/>
      <c r="H23" s="262"/>
      <c r="I23" s="262"/>
      <c r="J23" s="262"/>
      <c r="K23" s="262"/>
      <c r="L23" s="262"/>
      <c r="M23" s="263"/>
      <c r="N23" s="245" t="s">
        <v>376</v>
      </c>
      <c r="O23" s="246"/>
      <c r="P23" s="247"/>
    </row>
    <row r="24" spans="2:820" ht="93.75" customHeight="1" x14ac:dyDescent="0.25">
      <c r="B24" s="215" t="s">
        <v>377</v>
      </c>
      <c r="C24" s="215"/>
      <c r="D24" s="215" t="s">
        <v>447</v>
      </c>
      <c r="E24" s="215"/>
      <c r="F24" s="215" t="s">
        <v>378</v>
      </c>
      <c r="G24" s="216"/>
      <c r="H24" s="216"/>
      <c r="I24" s="216"/>
      <c r="J24" s="216"/>
      <c r="K24" s="216"/>
      <c r="L24" s="216"/>
      <c r="M24" s="217"/>
      <c r="N24" s="245" t="s">
        <v>379</v>
      </c>
      <c r="O24" s="246"/>
      <c r="P24" s="247"/>
    </row>
    <row r="25" spans="2:820" ht="89.45" customHeight="1" x14ac:dyDescent="0.25">
      <c r="B25" s="215" t="s">
        <v>380</v>
      </c>
      <c r="C25" s="215"/>
      <c r="D25" s="215" t="s">
        <v>448</v>
      </c>
      <c r="E25" s="215"/>
      <c r="F25" s="215" t="s">
        <v>381</v>
      </c>
      <c r="G25" s="216"/>
      <c r="H25" s="216"/>
      <c r="I25" s="216"/>
      <c r="J25" s="216"/>
      <c r="K25" s="216"/>
      <c r="L25" s="216"/>
      <c r="M25" s="217"/>
      <c r="N25" s="245" t="s">
        <v>382</v>
      </c>
      <c r="O25" s="246"/>
      <c r="P25" s="247"/>
    </row>
    <row r="26" spans="2:820" ht="89.45" customHeight="1" x14ac:dyDescent="0.25">
      <c r="B26" s="215" t="s">
        <v>383</v>
      </c>
      <c r="C26" s="215"/>
      <c r="D26" s="215" t="s">
        <v>449</v>
      </c>
      <c r="E26" s="215"/>
      <c r="F26" s="215" t="s">
        <v>384</v>
      </c>
      <c r="G26" s="216"/>
      <c r="H26" s="216"/>
      <c r="I26" s="216"/>
      <c r="J26" s="216"/>
      <c r="K26" s="216"/>
      <c r="L26" s="216"/>
      <c r="M26" s="217"/>
      <c r="N26" s="245" t="s">
        <v>385</v>
      </c>
      <c r="O26" s="246"/>
      <c r="P26" s="247"/>
    </row>
    <row r="27" spans="2:820" ht="89.45" customHeight="1" x14ac:dyDescent="0.25">
      <c r="B27" s="215" t="s">
        <v>386</v>
      </c>
      <c r="C27" s="215"/>
      <c r="D27" s="215" t="s">
        <v>450</v>
      </c>
      <c r="E27" s="215"/>
      <c r="F27" s="215" t="s">
        <v>387</v>
      </c>
      <c r="G27" s="216"/>
      <c r="H27" s="216"/>
      <c r="I27" s="216"/>
      <c r="J27" s="216"/>
      <c r="K27" s="216"/>
      <c r="L27" s="216"/>
      <c r="M27" s="217"/>
      <c r="N27" s="245" t="s">
        <v>388</v>
      </c>
      <c r="O27" s="246"/>
      <c r="P27" s="247"/>
    </row>
    <row r="28" spans="2:820" ht="89.45" customHeight="1" x14ac:dyDescent="0.25">
      <c r="B28" s="215" t="s">
        <v>452</v>
      </c>
      <c r="C28" s="216"/>
      <c r="D28" s="215" t="s">
        <v>451</v>
      </c>
      <c r="E28" s="216"/>
      <c r="F28" s="215" t="s">
        <v>389</v>
      </c>
      <c r="G28" s="216"/>
      <c r="H28" s="216"/>
      <c r="I28" s="216"/>
      <c r="J28" s="216"/>
      <c r="K28" s="216"/>
      <c r="L28" s="216"/>
      <c r="M28" s="217"/>
      <c r="N28" s="245" t="s">
        <v>390</v>
      </c>
      <c r="O28" s="246"/>
      <c r="P28" s="247"/>
    </row>
    <row r="29" spans="2:820" ht="89.45" customHeight="1" x14ac:dyDescent="0.2">
      <c r="B29" s="215" t="s">
        <v>391</v>
      </c>
      <c r="C29" s="215"/>
      <c r="D29" s="215" t="s">
        <v>453</v>
      </c>
      <c r="E29" s="215"/>
      <c r="F29" s="215" t="s">
        <v>392</v>
      </c>
      <c r="G29" s="215"/>
      <c r="H29" s="215"/>
      <c r="I29" s="215"/>
      <c r="J29" s="215"/>
      <c r="K29" s="215"/>
      <c r="L29" s="215"/>
      <c r="M29" s="215"/>
      <c r="N29" s="281" t="s">
        <v>393</v>
      </c>
      <c r="O29" s="282"/>
      <c r="P29" s="283"/>
    </row>
    <row r="30" spans="2:820" ht="89.45" customHeight="1" x14ac:dyDescent="0.2">
      <c r="B30" s="215" t="s">
        <v>394</v>
      </c>
      <c r="C30" s="215"/>
      <c r="D30" s="215" t="s">
        <v>454</v>
      </c>
      <c r="E30" s="215"/>
      <c r="F30" s="215" t="s">
        <v>395</v>
      </c>
      <c r="G30" s="215"/>
      <c r="H30" s="215"/>
      <c r="I30" s="215"/>
      <c r="J30" s="215"/>
      <c r="K30" s="215"/>
      <c r="L30" s="215"/>
      <c r="M30" s="245"/>
      <c r="N30" s="280" t="s">
        <v>396</v>
      </c>
      <c r="O30" s="280"/>
      <c r="P30" s="211"/>
    </row>
    <row r="31" spans="2:820" ht="89.45" customHeight="1" x14ac:dyDescent="0.2">
      <c r="B31" s="215" t="s">
        <v>397</v>
      </c>
      <c r="C31" s="215"/>
      <c r="D31" s="215" t="s">
        <v>398</v>
      </c>
      <c r="E31" s="215"/>
      <c r="F31" s="215" t="s">
        <v>399</v>
      </c>
      <c r="G31" s="215"/>
      <c r="H31" s="215"/>
      <c r="I31" s="215"/>
      <c r="J31" s="215"/>
      <c r="K31" s="215"/>
      <c r="L31" s="215"/>
      <c r="M31" s="245"/>
      <c r="N31" s="280" t="s">
        <v>400</v>
      </c>
      <c r="O31" s="280"/>
      <c r="P31" s="211"/>
    </row>
    <row r="32" spans="2:820" ht="89.45" customHeight="1" x14ac:dyDescent="0.2">
      <c r="B32" s="215" t="s">
        <v>401</v>
      </c>
      <c r="C32" s="215"/>
      <c r="D32" s="215" t="s">
        <v>455</v>
      </c>
      <c r="E32" s="215"/>
      <c r="F32" s="215" t="s">
        <v>402</v>
      </c>
      <c r="G32" s="215"/>
      <c r="H32" s="215"/>
      <c r="I32" s="215"/>
      <c r="J32" s="215"/>
      <c r="K32" s="215"/>
      <c r="L32" s="215"/>
      <c r="M32" s="245"/>
      <c r="N32" s="280" t="s">
        <v>403</v>
      </c>
      <c r="O32" s="280"/>
      <c r="P32" s="211"/>
    </row>
    <row r="33" spans="2:16" ht="109.9" customHeight="1" x14ac:dyDescent="0.2">
      <c r="B33" s="215" t="s">
        <v>404</v>
      </c>
      <c r="C33" s="215"/>
      <c r="D33" s="215" t="s">
        <v>468</v>
      </c>
      <c r="E33" s="215"/>
      <c r="F33" s="215" t="s">
        <v>405</v>
      </c>
      <c r="G33" s="215"/>
      <c r="H33" s="215"/>
      <c r="I33" s="215"/>
      <c r="J33" s="215"/>
      <c r="K33" s="215"/>
      <c r="L33" s="215"/>
      <c r="M33" s="245"/>
      <c r="N33" s="280" t="s">
        <v>406</v>
      </c>
      <c r="O33" s="280"/>
      <c r="P33" s="211"/>
    </row>
    <row r="34" spans="2:16" ht="89.45" customHeight="1" x14ac:dyDescent="0.2">
      <c r="B34" s="215" t="s">
        <v>407</v>
      </c>
      <c r="C34" s="215"/>
      <c r="D34" s="215" t="s">
        <v>456</v>
      </c>
      <c r="E34" s="215"/>
      <c r="F34" s="215" t="s">
        <v>408</v>
      </c>
      <c r="G34" s="215"/>
      <c r="H34" s="215"/>
      <c r="I34" s="215"/>
      <c r="J34" s="215"/>
      <c r="K34" s="215"/>
      <c r="L34" s="215"/>
      <c r="M34" s="245"/>
      <c r="N34" s="280" t="s">
        <v>409</v>
      </c>
      <c r="O34" s="280"/>
      <c r="P34" s="211"/>
    </row>
    <row r="35" spans="2:16" ht="89.45" customHeight="1" x14ac:dyDescent="0.2">
      <c r="B35" s="215" t="s">
        <v>410</v>
      </c>
      <c r="C35" s="215"/>
      <c r="D35" s="215" t="s">
        <v>457</v>
      </c>
      <c r="E35" s="215"/>
      <c r="F35" s="215" t="s">
        <v>411</v>
      </c>
      <c r="G35" s="215"/>
      <c r="H35" s="215"/>
      <c r="I35" s="215"/>
      <c r="J35" s="215"/>
      <c r="K35" s="215"/>
      <c r="L35" s="215"/>
      <c r="M35" s="245"/>
      <c r="N35" s="280" t="s">
        <v>412</v>
      </c>
      <c r="O35" s="280"/>
      <c r="P35" s="211"/>
    </row>
    <row r="36" spans="2:16" ht="89.45" customHeight="1" x14ac:dyDescent="0.2">
      <c r="B36" s="215" t="s">
        <v>413</v>
      </c>
      <c r="C36" s="215"/>
      <c r="D36" s="215" t="s">
        <v>420</v>
      </c>
      <c r="E36" s="215"/>
      <c r="F36" s="215" t="s">
        <v>414</v>
      </c>
      <c r="G36" s="215"/>
      <c r="H36" s="215"/>
      <c r="I36" s="215"/>
      <c r="J36" s="215"/>
      <c r="K36" s="215"/>
      <c r="L36" s="215"/>
      <c r="M36" s="245"/>
      <c r="N36" s="280" t="s">
        <v>415</v>
      </c>
      <c r="O36" s="280"/>
      <c r="P36" s="211"/>
    </row>
    <row r="37" spans="2:16" ht="89.45" customHeight="1" x14ac:dyDescent="0.2">
      <c r="B37" s="284" t="s">
        <v>416</v>
      </c>
      <c r="C37" s="284"/>
      <c r="D37" s="284" t="s">
        <v>458</v>
      </c>
      <c r="E37" s="284"/>
      <c r="F37" s="284" t="s">
        <v>417</v>
      </c>
      <c r="G37" s="284"/>
      <c r="H37" s="284"/>
      <c r="I37" s="284"/>
      <c r="J37" s="284"/>
      <c r="K37" s="284"/>
      <c r="L37" s="284"/>
      <c r="M37" s="281"/>
      <c r="N37" s="280" t="s">
        <v>432</v>
      </c>
      <c r="O37" s="280"/>
      <c r="P37" s="211"/>
    </row>
    <row r="38" spans="2:16" ht="89.45" customHeight="1" x14ac:dyDescent="0.2">
      <c r="B38" s="280" t="s">
        <v>423</v>
      </c>
      <c r="C38" s="211"/>
      <c r="D38" s="280" t="s">
        <v>475</v>
      </c>
      <c r="E38" s="211"/>
      <c r="F38" s="280" t="s">
        <v>476</v>
      </c>
      <c r="G38" s="211"/>
      <c r="H38" s="211"/>
      <c r="I38" s="211"/>
      <c r="J38" s="211"/>
      <c r="K38" s="211"/>
      <c r="L38" s="211"/>
      <c r="M38" s="211"/>
      <c r="N38" s="280" t="s">
        <v>431</v>
      </c>
      <c r="O38" s="211"/>
      <c r="P38" s="211"/>
    </row>
    <row r="39" spans="2:16" ht="89.45" customHeight="1" x14ac:dyDescent="0.2">
      <c r="B39" s="280" t="s">
        <v>424</v>
      </c>
      <c r="C39" s="287"/>
      <c r="D39" s="280" t="s">
        <v>474</v>
      </c>
      <c r="E39" s="287"/>
      <c r="F39" s="280" t="s">
        <v>426</v>
      </c>
      <c r="G39" s="287"/>
      <c r="H39" s="287"/>
      <c r="I39" s="287"/>
      <c r="J39" s="287"/>
      <c r="K39" s="287"/>
      <c r="L39" s="287"/>
      <c r="M39" s="287"/>
      <c r="N39" s="280" t="s">
        <v>425</v>
      </c>
      <c r="O39" s="287"/>
      <c r="P39" s="211"/>
    </row>
    <row r="40" spans="2:16" customFormat="1" ht="89.45" customHeight="1" x14ac:dyDescent="0.25">
      <c r="B40" s="285" t="s">
        <v>427</v>
      </c>
      <c r="C40" s="209"/>
      <c r="D40" s="285" t="s">
        <v>445</v>
      </c>
      <c r="E40" s="209"/>
      <c r="F40" s="285" t="s">
        <v>428</v>
      </c>
      <c r="G40" s="208"/>
      <c r="H40" s="208"/>
      <c r="I40" s="208"/>
      <c r="J40" s="208"/>
      <c r="K40" s="208"/>
      <c r="L40" s="208"/>
      <c r="M40" s="209"/>
      <c r="N40" s="280" t="s">
        <v>446</v>
      </c>
      <c r="O40" s="211"/>
      <c r="P40" s="211"/>
    </row>
    <row r="41" spans="2:16" customFormat="1" ht="89.45" customHeight="1" x14ac:dyDescent="0.25">
      <c r="B41" s="210" t="s">
        <v>429</v>
      </c>
      <c r="C41" s="286"/>
      <c r="D41" s="210" t="s">
        <v>444</v>
      </c>
      <c r="E41" s="286"/>
      <c r="F41" s="210" t="s">
        <v>430</v>
      </c>
      <c r="G41" s="286"/>
      <c r="H41" s="286"/>
      <c r="I41" s="286"/>
      <c r="J41" s="286"/>
      <c r="K41" s="286"/>
      <c r="L41" s="286"/>
      <c r="M41" s="286"/>
      <c r="N41" s="210" t="s">
        <v>433</v>
      </c>
      <c r="O41" s="286"/>
      <c r="P41" s="212"/>
    </row>
    <row r="42" spans="2:16" customFormat="1" ht="89.45" customHeight="1" x14ac:dyDescent="0.25">
      <c r="B42" s="210" t="s">
        <v>435</v>
      </c>
      <c r="C42" s="211"/>
      <c r="D42" s="210" t="s">
        <v>436</v>
      </c>
      <c r="E42" s="211"/>
      <c r="F42" s="210" t="s">
        <v>437</v>
      </c>
      <c r="G42" s="211"/>
      <c r="H42" s="211"/>
      <c r="I42" s="211"/>
      <c r="J42" s="211"/>
      <c r="K42" s="211"/>
      <c r="L42" s="211"/>
      <c r="M42" s="211"/>
      <c r="N42" s="210" t="s">
        <v>438</v>
      </c>
      <c r="O42" s="212"/>
      <c r="P42" s="212"/>
    </row>
    <row r="43" spans="2:16" customFormat="1" ht="89.45" customHeight="1" x14ac:dyDescent="0.25">
      <c r="B43" s="210" t="s">
        <v>459</v>
      </c>
      <c r="C43" s="211"/>
      <c r="D43" s="210" t="s">
        <v>439</v>
      </c>
      <c r="E43" s="211"/>
      <c r="F43" s="210" t="s">
        <v>440</v>
      </c>
      <c r="G43" s="211"/>
      <c r="H43" s="211"/>
      <c r="I43" s="211"/>
      <c r="J43" s="211"/>
      <c r="K43" s="211"/>
      <c r="L43" s="211"/>
      <c r="M43" s="211"/>
      <c r="N43" s="210" t="s">
        <v>434</v>
      </c>
      <c r="O43" s="212"/>
      <c r="P43" s="212"/>
    </row>
    <row r="44" spans="2:16" customFormat="1" ht="89.45" customHeight="1" x14ac:dyDescent="0.25">
      <c r="B44" s="210" t="s">
        <v>442</v>
      </c>
      <c r="C44" s="211"/>
      <c r="D44" s="210" t="s">
        <v>441</v>
      </c>
      <c r="E44" s="211"/>
      <c r="F44" s="210" t="s">
        <v>443</v>
      </c>
      <c r="G44" s="211"/>
      <c r="H44" s="211"/>
      <c r="I44" s="211"/>
      <c r="J44" s="211"/>
      <c r="K44" s="211"/>
      <c r="L44" s="211"/>
      <c r="M44" s="211"/>
      <c r="N44" s="210" t="s">
        <v>434</v>
      </c>
      <c r="O44" s="212"/>
      <c r="P44" s="212"/>
    </row>
    <row r="45" spans="2:16" customFormat="1" ht="89.45" customHeight="1" x14ac:dyDescent="0.25">
      <c r="B45" s="207" t="s">
        <v>469</v>
      </c>
      <c r="C45" s="288"/>
      <c r="D45" s="207" t="s">
        <v>470</v>
      </c>
      <c r="E45" s="288"/>
      <c r="F45" s="207" t="s">
        <v>472</v>
      </c>
      <c r="G45" s="289"/>
      <c r="H45" s="289"/>
      <c r="I45" s="289"/>
      <c r="J45" s="289"/>
      <c r="K45" s="289"/>
      <c r="L45" s="289"/>
      <c r="M45" s="288"/>
      <c r="N45" s="207" t="s">
        <v>473</v>
      </c>
      <c r="O45" s="289"/>
      <c r="P45" s="288"/>
    </row>
    <row r="46" spans="2:16" ht="89.45" customHeight="1" x14ac:dyDescent="0.25">
      <c r="B46" s="207" t="s">
        <v>465</v>
      </c>
      <c r="C46" s="208"/>
      <c r="D46" s="207" t="s">
        <v>471</v>
      </c>
      <c r="E46" s="209"/>
      <c r="F46" s="210" t="s">
        <v>466</v>
      </c>
      <c r="G46" s="211"/>
      <c r="H46" s="211"/>
      <c r="I46" s="211"/>
      <c r="J46" s="211"/>
      <c r="K46" s="211"/>
      <c r="L46" s="211"/>
      <c r="M46" s="211"/>
      <c r="N46" s="210" t="s">
        <v>467</v>
      </c>
      <c r="O46" s="212"/>
      <c r="P46" s="212"/>
    </row>
    <row r="47" spans="2:16" ht="89.45" customHeight="1" x14ac:dyDescent="0.25">
      <c r="B47" s="207" t="s">
        <v>485</v>
      </c>
      <c r="C47" s="209"/>
      <c r="D47" s="207" t="s">
        <v>487</v>
      </c>
      <c r="E47" s="209"/>
      <c r="F47" s="207" t="s">
        <v>486</v>
      </c>
      <c r="G47" s="208"/>
      <c r="H47" s="208"/>
      <c r="I47" s="208"/>
      <c r="J47" s="208"/>
      <c r="K47" s="208"/>
      <c r="L47" s="208"/>
      <c r="M47" s="209"/>
      <c r="N47" s="207" t="s">
        <v>467</v>
      </c>
      <c r="O47" s="344"/>
      <c r="P47" s="345"/>
    </row>
    <row r="48" spans="2:16" ht="89.45" customHeight="1" x14ac:dyDescent="0.25">
      <c r="B48" s="210" t="s">
        <v>488</v>
      </c>
      <c r="C48" s="211"/>
      <c r="D48" s="210" t="s">
        <v>489</v>
      </c>
      <c r="E48" s="211"/>
      <c r="F48" s="210" t="str">
        <f t="shared" ref="F48:M48" si="1">$F$47</f>
        <v>Consultation event with parents of pupils at Epinay Business and Enterprise School</v>
      </c>
      <c r="G48" s="211"/>
      <c r="H48" s="211"/>
      <c r="I48" s="211"/>
      <c r="J48" s="211"/>
      <c r="K48" s="211"/>
      <c r="L48" s="211"/>
      <c r="M48" s="211"/>
      <c r="N48" s="210" t="str">
        <f t="shared" ref="N48:P48" si="2">$N$47</f>
        <v>Statutory Process - seek views of parents and answer any questions regarding proposed provision</v>
      </c>
      <c r="O48" s="212"/>
      <c r="P48" s="212"/>
    </row>
    <row r="49" spans="3:3" ht="89.45" customHeight="1" x14ac:dyDescent="0.25">
      <c r="C49" s="33"/>
    </row>
    <row r="50" spans="3:3" ht="89.45" customHeight="1" x14ac:dyDescent="0.2"/>
    <row r="51" spans="3:3" ht="89.45" customHeight="1" x14ac:dyDescent="0.2"/>
    <row r="52" spans="3:3" ht="89.45" customHeight="1" x14ac:dyDescent="0.2"/>
    <row r="53" spans="3:3" ht="89.45" customHeight="1" x14ac:dyDescent="0.2"/>
    <row r="54" spans="3:3" ht="89.45" customHeight="1" x14ac:dyDescent="0.2"/>
    <row r="55" spans="3:3" ht="89.45" customHeight="1" x14ac:dyDescent="0.2"/>
    <row r="56" spans="3:3" ht="89.45" customHeight="1" x14ac:dyDescent="0.2"/>
    <row r="57" spans="3:3" ht="89.45" customHeight="1" x14ac:dyDescent="0.2"/>
    <row r="58" spans="3:3" ht="89.45" customHeight="1" x14ac:dyDescent="0.2"/>
    <row r="59" spans="3:3" ht="89.45" customHeight="1" x14ac:dyDescent="0.2"/>
    <row r="60" spans="3:3" ht="89.45" customHeight="1" x14ac:dyDescent="0.2"/>
    <row r="61" spans="3:3" ht="89.45" customHeight="1" x14ac:dyDescent="0.2"/>
    <row r="62" spans="3:3" ht="89.45" customHeight="1" x14ac:dyDescent="0.2"/>
    <row r="63" spans="3:3" ht="89.45" customHeight="1" x14ac:dyDescent="0.2"/>
    <row r="64" spans="3:3" ht="85.35" customHeight="1" x14ac:dyDescent="0.2"/>
    <row r="65" ht="85.35" customHeight="1" x14ac:dyDescent="0.2"/>
    <row r="66" ht="85.35" customHeight="1" x14ac:dyDescent="0.2"/>
    <row r="67" ht="85.35" customHeight="1" x14ac:dyDescent="0.2"/>
    <row r="68" ht="85.35" customHeight="1" x14ac:dyDescent="0.2"/>
    <row r="69" ht="85.35" customHeight="1" x14ac:dyDescent="0.2"/>
    <row r="70" ht="85.35" customHeight="1" x14ac:dyDescent="0.2"/>
    <row r="71" ht="85.35" customHeight="1" x14ac:dyDescent="0.2"/>
    <row r="72" ht="85.35" customHeight="1" x14ac:dyDescent="0.2"/>
    <row r="73" ht="85.35" customHeight="1" x14ac:dyDescent="0.2"/>
    <row r="74" ht="85.35" customHeight="1" x14ac:dyDescent="0.2"/>
    <row r="75" ht="85.35" customHeight="1" x14ac:dyDescent="0.2"/>
    <row r="76" ht="85.35" customHeight="1" x14ac:dyDescent="0.2"/>
    <row r="77" ht="85.35" customHeight="1" x14ac:dyDescent="0.2"/>
    <row r="78" ht="85.35" customHeight="1" x14ac:dyDescent="0.2"/>
    <row r="79" ht="85.35" customHeight="1" x14ac:dyDescent="0.2"/>
    <row r="80" ht="85.35" customHeight="1" x14ac:dyDescent="0.2"/>
    <row r="81" ht="85.35" customHeight="1" x14ac:dyDescent="0.2"/>
    <row r="82" ht="85.35" customHeight="1" x14ac:dyDescent="0.2"/>
    <row r="83" ht="85.35" customHeight="1" x14ac:dyDescent="0.2"/>
    <row r="84" ht="85.35" customHeight="1" x14ac:dyDescent="0.2"/>
    <row r="85" ht="85.35" customHeight="1" x14ac:dyDescent="0.2"/>
    <row r="86" ht="85.35" customHeight="1" x14ac:dyDescent="0.2"/>
    <row r="87" ht="85.35" customHeight="1" x14ac:dyDescent="0.2"/>
    <row r="88" ht="85.35" customHeight="1" x14ac:dyDescent="0.2"/>
    <row r="89" ht="85.35" customHeight="1" x14ac:dyDescent="0.2"/>
    <row r="90" ht="85.35" customHeight="1" x14ac:dyDescent="0.2"/>
    <row r="91" ht="85.35" customHeight="1" x14ac:dyDescent="0.2"/>
    <row r="92" ht="85.35" customHeight="1" x14ac:dyDescent="0.2"/>
    <row r="93" ht="85.35" customHeight="1" x14ac:dyDescent="0.2"/>
    <row r="94" ht="85.35" customHeight="1" x14ac:dyDescent="0.2"/>
    <row r="95" ht="85.35" customHeight="1" x14ac:dyDescent="0.2"/>
    <row r="96" ht="85.35" customHeight="1" x14ac:dyDescent="0.2"/>
    <row r="97" ht="85.35" customHeight="1" x14ac:dyDescent="0.2"/>
    <row r="98" ht="85.35" customHeight="1" x14ac:dyDescent="0.2"/>
    <row r="99" ht="85.35" customHeight="1" x14ac:dyDescent="0.2"/>
    <row r="100" ht="85.35" customHeight="1" x14ac:dyDescent="0.2"/>
    <row r="101" ht="85.35" customHeight="1" x14ac:dyDescent="0.2"/>
    <row r="102" ht="85.35" customHeight="1" x14ac:dyDescent="0.2"/>
    <row r="103" ht="85.35" customHeight="1" x14ac:dyDescent="0.2"/>
    <row r="104" ht="85.35" customHeight="1" x14ac:dyDescent="0.2"/>
    <row r="105" ht="85.35" customHeight="1" x14ac:dyDescent="0.2"/>
    <row r="106" ht="85.35" customHeight="1" x14ac:dyDescent="0.2"/>
    <row r="107" ht="85.35" customHeight="1" x14ac:dyDescent="0.2"/>
    <row r="108" ht="85.35" customHeight="1" x14ac:dyDescent="0.2"/>
    <row r="109" ht="85.35" customHeight="1" x14ac:dyDescent="0.2"/>
    <row r="110" ht="85.35" customHeight="1" x14ac:dyDescent="0.2"/>
    <row r="111" ht="85.35" customHeight="1" x14ac:dyDescent="0.2"/>
    <row r="112" ht="85.35" customHeight="1" x14ac:dyDescent="0.2"/>
    <row r="113" ht="85.35" customHeight="1" x14ac:dyDescent="0.2"/>
    <row r="114" ht="85.35" customHeight="1" x14ac:dyDescent="0.2"/>
    <row r="115" ht="85.35" customHeight="1" x14ac:dyDescent="0.2"/>
    <row r="116" ht="85.35" customHeight="1" x14ac:dyDescent="0.2"/>
    <row r="117" ht="85.35" customHeight="1" x14ac:dyDescent="0.2"/>
    <row r="118" ht="85.35" customHeight="1" x14ac:dyDescent="0.2"/>
    <row r="119" ht="85.35" customHeight="1" x14ac:dyDescent="0.2"/>
    <row r="120" ht="85.35" customHeight="1" x14ac:dyDescent="0.2"/>
    <row r="121" ht="85.35" customHeight="1" x14ac:dyDescent="0.2"/>
    <row r="122" ht="85.35" customHeight="1" x14ac:dyDescent="0.2"/>
    <row r="123" ht="85.35" customHeight="1" x14ac:dyDescent="0.2"/>
    <row r="124" ht="85.35" customHeight="1" x14ac:dyDescent="0.2"/>
    <row r="125" ht="85.35" customHeight="1" x14ac:dyDescent="0.2"/>
    <row r="126" ht="85.35" customHeight="1" x14ac:dyDescent="0.2"/>
    <row r="127" ht="85.35" customHeight="1" x14ac:dyDescent="0.2"/>
    <row r="128" ht="85.35" customHeight="1" x14ac:dyDescent="0.2"/>
    <row r="129" ht="85.35" customHeight="1" x14ac:dyDescent="0.2"/>
    <row r="130" ht="85.35" customHeight="1" x14ac:dyDescent="0.2"/>
    <row r="131" ht="85.35" customHeight="1" x14ac:dyDescent="0.2"/>
  </sheetData>
  <sheetProtection formatCells="0" formatColumns="0" formatRows="0" insertRows="0" deleteRows="0" sort="0" autoFilter="0"/>
  <dataConsolidate/>
  <mergeCells count="134">
    <mergeCell ref="B47:C47"/>
    <mergeCell ref="D47:E47"/>
    <mergeCell ref="F47:M47"/>
    <mergeCell ref="N47:P47"/>
    <mergeCell ref="B48:C48"/>
    <mergeCell ref="D48:E48"/>
    <mergeCell ref="F48:M48"/>
    <mergeCell ref="N48:P48"/>
    <mergeCell ref="B45:C45"/>
    <mergeCell ref="D45:E45"/>
    <mergeCell ref="F45:M45"/>
    <mergeCell ref="N45:P45"/>
    <mergeCell ref="B44:C44"/>
    <mergeCell ref="D44:E44"/>
    <mergeCell ref="F44:M44"/>
    <mergeCell ref="N44:P44"/>
    <mergeCell ref="B42:C42"/>
    <mergeCell ref="D42:E42"/>
    <mergeCell ref="F42:M42"/>
    <mergeCell ref="N42:P42"/>
    <mergeCell ref="B43:C43"/>
    <mergeCell ref="D43:E43"/>
    <mergeCell ref="F43:M43"/>
    <mergeCell ref="N43:P43"/>
    <mergeCell ref="B40:C40"/>
    <mergeCell ref="D40:E40"/>
    <mergeCell ref="F40:M40"/>
    <mergeCell ref="B41:C41"/>
    <mergeCell ref="D41:E41"/>
    <mergeCell ref="F41:M41"/>
    <mergeCell ref="N40:P40"/>
    <mergeCell ref="N41:P41"/>
    <mergeCell ref="B38:C38"/>
    <mergeCell ref="D38:E38"/>
    <mergeCell ref="F38:M38"/>
    <mergeCell ref="B39:C39"/>
    <mergeCell ref="D39:E39"/>
    <mergeCell ref="F39:M39"/>
    <mergeCell ref="N38:P38"/>
    <mergeCell ref="N39:P39"/>
    <mergeCell ref="B36:C36"/>
    <mergeCell ref="D36:E36"/>
    <mergeCell ref="F36:M36"/>
    <mergeCell ref="B37:C37"/>
    <mergeCell ref="D37:E37"/>
    <mergeCell ref="F37:M37"/>
    <mergeCell ref="N36:P36"/>
    <mergeCell ref="N37:P37"/>
    <mergeCell ref="B33:C33"/>
    <mergeCell ref="D33:E33"/>
    <mergeCell ref="F33:M33"/>
    <mergeCell ref="B32:C32"/>
    <mergeCell ref="D32:E32"/>
    <mergeCell ref="F32:M32"/>
    <mergeCell ref="N32:P32"/>
    <mergeCell ref="N33:P33"/>
    <mergeCell ref="B35:C35"/>
    <mergeCell ref="D35:E35"/>
    <mergeCell ref="F35:M35"/>
    <mergeCell ref="B34:C34"/>
    <mergeCell ref="D34:E34"/>
    <mergeCell ref="F34:M34"/>
    <mergeCell ref="N34:P34"/>
    <mergeCell ref="N35:P35"/>
    <mergeCell ref="B31:C31"/>
    <mergeCell ref="D31:E31"/>
    <mergeCell ref="F31:M31"/>
    <mergeCell ref="B30:C30"/>
    <mergeCell ref="D30:E30"/>
    <mergeCell ref="F30:M30"/>
    <mergeCell ref="N30:P30"/>
    <mergeCell ref="N31:P31"/>
    <mergeCell ref="N26:P26"/>
    <mergeCell ref="N27:P27"/>
    <mergeCell ref="N28:P28"/>
    <mergeCell ref="N29:P29"/>
    <mergeCell ref="B29:C29"/>
    <mergeCell ref="D29:E29"/>
    <mergeCell ref="F29:M29"/>
    <mergeCell ref="B28:C28"/>
    <mergeCell ref="D28:E28"/>
    <mergeCell ref="N23:P23"/>
    <mergeCell ref="N24:P24"/>
    <mergeCell ref="N25:P25"/>
    <mergeCell ref="B7:D7"/>
    <mergeCell ref="L7:M7"/>
    <mergeCell ref="E6:F6"/>
    <mergeCell ref="E7:F7"/>
    <mergeCell ref="H6:K6"/>
    <mergeCell ref="H7:K7"/>
    <mergeCell ref="B6:D6"/>
    <mergeCell ref="F23:M23"/>
    <mergeCell ref="B9:I9"/>
    <mergeCell ref="J9:M9"/>
    <mergeCell ref="B21:M21"/>
    <mergeCell ref="B11:M11"/>
    <mergeCell ref="O22:P22"/>
    <mergeCell ref="F22:M22"/>
    <mergeCell ref="B12:F12"/>
    <mergeCell ref="B22:C22"/>
    <mergeCell ref="D22:E22"/>
    <mergeCell ref="B4:D4"/>
    <mergeCell ref="E4:H4"/>
    <mergeCell ref="O7:P7"/>
    <mergeCell ref="L6:M6"/>
    <mergeCell ref="O12:P12"/>
    <mergeCell ref="L12:M12"/>
    <mergeCell ref="G12:H12"/>
    <mergeCell ref="I12:K12"/>
    <mergeCell ref="O6:P6"/>
    <mergeCell ref="B46:C46"/>
    <mergeCell ref="D46:E46"/>
    <mergeCell ref="F46:M46"/>
    <mergeCell ref="N46:P46"/>
    <mergeCell ref="B1:F1"/>
    <mergeCell ref="F26:M26"/>
    <mergeCell ref="F27:M27"/>
    <mergeCell ref="F28:M28"/>
    <mergeCell ref="F25:M25"/>
    <mergeCell ref="B23:C23"/>
    <mergeCell ref="D23:E23"/>
    <mergeCell ref="B24:C24"/>
    <mergeCell ref="D24:E24"/>
    <mergeCell ref="F24:M24"/>
    <mergeCell ref="B25:C25"/>
    <mergeCell ref="D25:E25"/>
    <mergeCell ref="B26:C26"/>
    <mergeCell ref="D26:E26"/>
    <mergeCell ref="B27:C27"/>
    <mergeCell ref="D27:E27"/>
    <mergeCell ref="O2:P2"/>
    <mergeCell ref="J4:K4"/>
    <mergeCell ref="L4:M4"/>
    <mergeCell ref="B2:L2"/>
  </mergeCells>
  <conditionalFormatting sqref="L6:M6">
    <cfRule type="cellIs" dxfId="4" priority="8" operator="greaterThan">
      <formula>$E$6</formula>
    </cfRule>
  </conditionalFormatting>
  <conditionalFormatting sqref="L7:M7">
    <cfRule type="cellIs" dxfId="3" priority="7" operator="greaterThan">
      <formula>$E$7</formula>
    </cfRule>
  </conditionalFormatting>
  <conditionalFormatting sqref="O6:O7">
    <cfRule type="cellIs" dxfId="2" priority="3" operator="equal">
      <formula>"Error: Exceeded funding: Other investment columns J and M should not exceed total amount in cell F7"</formula>
    </cfRule>
  </conditionalFormatting>
  <conditionalFormatting sqref="N4:N8 A8:M8">
    <cfRule type="cellIs" dxfId="1" priority="2" operator="equal">
      <formula>"Error: Exceeded funding. Special provision fund expenditure should not exceed allocation. Check amounts entered into columns H and J"</formula>
    </cfRule>
  </conditionalFormatting>
  <conditionalFormatting sqref="B9">
    <cfRule type="cellIs" dxfId="0" priority="1" operator="equal">
      <formula>"Error: Exceeded funding. Special provision fund expenditure should not exceed allocation. Check amounts entered into columns H and J"</formula>
    </cfRule>
  </conditionalFormatting>
  <dataValidations count="32">
    <dataValidation type="textLength" operator="lessThanOrEqual" allowBlank="1" showInputMessage="1" showErrorMessage="1" errorTitle="Character limit exceeded" error="Please do not enter over 200 characters in this box." promptTitle="200 character limit" sqref="B23:B48 D23:D48 O14:O18" xr:uid="{00000000-0002-0000-0100-000000000000}">
      <formula1>200</formula1>
    </dataValidation>
    <dataValidation type="date" allowBlank="1" showInputMessage="1" showErrorMessage="1" sqref="Q6" xr:uid="{00000000-0002-0000-0100-000001000000}">
      <formula1>42767</formula1>
      <formula2>45689</formula2>
    </dataValidation>
    <dataValidation type="whole" allowBlank="1" showInputMessage="1" showErrorMessage="1" sqref="E7:F7" xr:uid="{00000000-0002-0000-0100-000002000000}">
      <formula1>0</formula1>
      <formula2>5000000</formula2>
    </dataValidation>
    <dataValidation type="date" allowBlank="1" showInputMessage="1" showErrorMessage="1" sqref="L4:N4" xr:uid="{00000000-0002-0000-0100-000003000000}">
      <formula1>42845</formula1>
      <formula2>45036</formula2>
    </dataValidation>
    <dataValidation type="whole" operator="lessThanOrEqual" allowBlank="1" showInputMessage="1" showErrorMessage="1" sqref="N7:N8 L7:M7 A8:M8" xr:uid="{00000000-0002-0000-0100-000004000000}">
      <formula1>XEX7</formula1>
    </dataValidation>
    <dataValidation type="whole" operator="lessThanOrEqual" allowBlank="1" showInputMessage="1" showErrorMessage="1" errorTitle="Exceeds allocation" error="The total investment from the special provision fund cannot exceed your allocation. Please include any additional investment in the column labelled 'other investment'." sqref="L6:P6" xr:uid="{00000000-0002-0000-0100-000005000000}">
      <formula1>E6</formula1>
    </dataValidation>
    <dataValidation type="list" allowBlank="1" showInputMessage="1" showErrorMessage="1" sqref="E5:F5" xr:uid="{00000000-0002-0000-0100-000006000000}">
      <formula1>$O$7:$O$9</formula1>
    </dataValidation>
    <dataValidation type="custom" allowBlank="1" showInputMessage="1" showErrorMessage="1" errorTitle="Allocation limit exceeded" error="The sum of your expenditure exceeds the amount you have allocated as 'Other investment'. Please check that you have entered the correct amount in cell F6 and this cell." sqref="M14:N14 H14:H18 M16:N18" xr:uid="{00000000-0002-0000-0100-000007000000}">
      <formula1>H14&lt;=$E$7</formula1>
    </dataValidation>
    <dataValidation operator="equal" allowBlank="1" errorTitle="Does not add up" promptTitle="Total additional places" prompt="This should equal 'Special provision fund additional places' (column I) plus 'Other additional places' (Column J). Places should not be counted twice." sqref="K14" xr:uid="{00000000-0002-0000-0100-000008000000}"/>
    <dataValidation type="whole" operator="equal" allowBlank="1" showInputMessage="1" showErrorMessage="1" errorTitle="Enter sum of total places" error="This should be the same as 'Special provision fund additional places' plus 'other additional places'." sqref="K15" xr:uid="{00000000-0002-0000-0100-000009000000}">
      <formula1>I15+J15</formula1>
    </dataValidation>
    <dataValidation type="custom" allowBlank="1" showInputMessage="1" showErrorMessage="1" errorTitle="Allocation limit exceeded" error="The sum of your expenditure exceeds the amount you have allocated as 'Other investment'. Please check that you have entered the correct amount in cell E6 and this cell." sqref="M15:N15" xr:uid="{00000000-0002-0000-0100-00000A000000}">
      <formula1>M15&lt;=$E$7</formula1>
    </dataValidation>
    <dataValidation type="list" allowBlank="1" showInputMessage="1" showErrorMessage="1" sqref="D3 D10 D5:D7" xr:uid="{00000000-0002-0000-0100-00000C000000}">
      <formula1>$L$7:$L$16</formula1>
    </dataValidation>
    <dataValidation type="textLength" operator="lessThanOrEqual" allowBlank="1" showInputMessage="1" showErrorMessage="1" errorTitle="Character limit exceeded" error="Please do not enter over 600 characters in this box. " sqref="P14 P17:P18" xr:uid="{00000000-0002-0000-0100-00000E000000}">
      <formula1>600</formula1>
    </dataValidation>
    <dataValidation type="textLength" operator="lessThanOrEqual" allowBlank="1" showInputMessage="1" showErrorMessage="1" errorTitle="Character limit exceeded" error="Please do not enter over 600 characters in this box." sqref="P15" xr:uid="{00000000-0002-0000-0100-00000F000000}">
      <formula1>600</formula1>
    </dataValidation>
    <dataValidation type="textLength" operator="lessThanOrEqual" allowBlank="1" showInputMessage="1" showErrorMessage="1" errorTitle="Chracter limit exceeded" error="Please do not enter over 600 characters in this box." sqref="P16" xr:uid="{00000000-0002-0000-0100-000010000000}">
      <formula1>600</formula1>
    </dataValidation>
    <dataValidation type="textLength" operator="lessThanOrEqual" allowBlank="1" showInputMessage="1" showErrorMessage="1" errorTitle="Character limit exceeded" error="Please do not enter over 600 characters." sqref="F23:M24 F26:M26 N23:P27 G29:M29 F29:F48" xr:uid="{00000000-0002-0000-0100-000011000000}">
      <formula1>600</formula1>
    </dataValidation>
    <dataValidation type="textLength" operator="lessThanOrEqual" allowBlank="1" showInputMessage="1" showErrorMessage="1" errorTitle="Character limit exceeded" error="Please do not enter over 600 characters" sqref="F25:M25 F27:M27" xr:uid="{00000000-0002-0000-0100-000012000000}">
      <formula1>600</formula1>
    </dataValidation>
    <dataValidation type="textLength" operator="lessThanOrEqual" allowBlank="1" showInputMessage="1" showErrorMessage="1" errorTitle="Character limit exceeded" error="Please do not enter over 6oo characters." sqref="F28:M28" xr:uid="{00000000-0002-0000-0100-000013000000}">
      <formula1>600</formula1>
    </dataValidation>
    <dataValidation type="textLength" operator="lessThanOrEqual" allowBlank="1" showInputMessage="1" showErrorMessage="1" errorTitle="Character limit exceeded" error="Please do not enter over 600 characters," sqref="N28:P28" xr:uid="{00000000-0002-0000-0100-000014000000}">
      <formula1>600</formula1>
    </dataValidation>
    <dataValidation allowBlank="1" showInputMessage="1" showErrorMessage="1" errorTitle="Character limit exceeded" error="Please do not enter over 600 characters." sqref="N29:N48 O29:P29" xr:uid="{00000000-0002-0000-0100-000015000000}"/>
    <dataValidation type="custom" allowBlank="1" showInputMessage="1" showErrorMessage="1" errorTitle="Allocation limit exceeded" error="The sum of your expenditure exceeds the special provision fund allocation. Please check that you have selected the correct local authority allocation. Please enter any additional expenditure in the 'other investment' columns." sqref="L14:L18 G14:G18" xr:uid="{00000000-0002-0000-0100-00000B000000}">
      <formula1>G14&lt;=$E$6</formula1>
    </dataValidation>
    <dataValidation type="whole" operator="lessThanOrEqual" allowBlank="1" showInputMessage="1" showErrorMessage="1" errorTitle="Exceeded place number" error="The entry information for this cell is limited to 200 places. If the project will create over 200 places you will need to unlock the spreadsheet using the password on the information tab." sqref="I14:J18" xr:uid="{00000000-0002-0000-0100-00000D000000}">
      <formula1>200</formula1>
    </dataValidation>
    <dataValidation type="whole" operator="equal" allowBlank="1" showInputMessage="1" showErrorMessage="1" sqref="K16:K18" xr:uid="{00000000-0002-0000-0100-000016000000}">
      <formula1>I16+J16</formula1>
    </dataValidation>
    <dataValidation type="custom" allowBlank="1" showInputMessage="1" showErrorMessage="1" errorTitle="Allocation limit exceeded" error="The sum of your expenditure exceeds the allowed allocation. Please check that you have selected the correct local authority allocation. Please enter additional expenditure in the 'other investment' columns." sqref="G2:G3 G12:G13" xr:uid="{00000000-0002-0000-0100-000017000000}">
      <formula1>SUM(G:G)&lt;=E5</formula1>
    </dataValidation>
    <dataValidation type="custom" allowBlank="1" showInputMessage="1" showErrorMessage="1" errorTitle="Allocation limit exceeded" error="The sum of your expenditure exceeds the allowed allocation. Please check that you have selected the correct local authority allocation. Please enter additional expenditure in the 'other investment' columns." sqref="G10" xr:uid="{00000000-0002-0000-0100-000018000000}">
      <formula1>SUM(G:G)&lt;=E12</formula1>
    </dataValidation>
    <dataValidation type="custom" allowBlank="1" showInputMessage="1" showErrorMessage="1" errorTitle="Allocation limit exceeded" error="The sum of your expenditure exceeds the allowed allocation. Please check that you have selected the correct local authority allocation. Please enter additional expenditure in the 'other investment' columns." sqref="G5:G7" xr:uid="{00000000-0002-0000-0100-000019000000}">
      <formula1>SUM(G:G)&lt;=E9</formula1>
    </dataValidation>
    <dataValidation type="custom" allowBlank="1" showInputMessage="1" showErrorMessage="1" errorTitle="Allocation limit exceeded" error="The sum of your expenditure exceeds the allowed allocation. Please check that you have selected the correct local authority allocation. Please enter additional expenditure in the 'other investment' columns." sqref="G49:G1048576" xr:uid="{00000000-0002-0000-0100-00001A000000}">
      <formula1>SUM(G:G)&lt;=#REF!</formula1>
    </dataValidation>
    <dataValidation type="custom" allowBlank="1" showInputMessage="1" showErrorMessage="1" sqref="I51:I1048564 I2:I7" xr:uid="{00000000-0002-0000-0100-00001B000000}">
      <formula1>SUM(G:G,I:I)&lt;=G5</formula1>
    </dataValidation>
    <dataValidation type="custom" allowBlank="1" showInputMessage="1" showErrorMessage="1" sqref="I10" xr:uid="{00000000-0002-0000-0100-00001C000000}">
      <formula1>SUM(G:G,I:I)&lt;=G12</formula1>
    </dataValidation>
    <dataValidation type="custom" allowBlank="1" showInputMessage="1" showErrorMessage="1" sqref="I49:I50" xr:uid="{00000000-0002-0000-0100-00001D000000}">
      <formula1>SUM(G:G,I:I)&lt;=#REF!</formula1>
    </dataValidation>
    <dataValidation type="custom" allowBlank="1" showInputMessage="1" showErrorMessage="1" sqref="I1048565:I1048576" xr:uid="{00000000-0002-0000-0100-00001E000000}">
      <formula1>SUM(G:G,I:I)&lt;=G3</formula1>
    </dataValidation>
    <dataValidation type="custom" allowBlank="1" showInputMessage="1" showErrorMessage="1" sqref="L12" xr:uid="{00000000-0002-0000-0100-00001F000000}">
      <formula1>SUM(G:G,I:I)&lt;=G15</formula1>
    </dataValidation>
  </dataValidations>
  <pageMargins left="0.23622047244094488" right="0.23622047244094488" top="0.39370078740157483" bottom="0.23622047244094488" header="0.31496062992125984" footer="0.31496062992125984"/>
  <pageSetup paperSize="8" scale="48" fitToHeight="0" orientation="landscape" r:id="rId1"/>
  <ignoredErrors>
    <ignoredError sqref="K14:K16 N17 L6:L7 K17" unlockedFormula="1"/>
    <ignoredError sqref="N14" formulaRange="1" unlockedFormula="1"/>
    <ignoredError sqref="N15:N16" formulaRange="1" unlockedFormula="1" listDataValidation="1"/>
  </ignoredErrors>
  <drawing r:id="rId2"/>
  <legacyDrawing r:id="rId3"/>
  <controls>
    <mc:AlternateContent xmlns:mc="http://schemas.openxmlformats.org/markup-compatibility/2006">
      <mc:Choice Requires="x14">
        <control shapeId="2054" r:id="rId4" name="CommandButton1">
          <controlPr defaultSize="0" autoLine="0" r:id="rId5">
            <anchor moveWithCells="1">
              <from>
                <xdr:col>1</xdr:col>
                <xdr:colOff>0</xdr:colOff>
                <xdr:row>18</xdr:row>
                <xdr:rowOff>0</xdr:rowOff>
              </from>
              <to>
                <xdr:col>3</xdr:col>
                <xdr:colOff>152400</xdr:colOff>
                <xdr:row>19</xdr:row>
                <xdr:rowOff>0</xdr:rowOff>
              </to>
            </anchor>
          </controlPr>
        </control>
      </mc:Choice>
      <mc:Fallback>
        <control shapeId="2054" r:id="rId4" name="CommandButton1"/>
      </mc:Fallback>
    </mc:AlternateContent>
    <mc:AlternateContent xmlns:mc="http://schemas.openxmlformats.org/markup-compatibility/2006">
      <mc:Choice Requires="x14">
        <control shapeId="2055" r:id="rId6" name="CommandButton2">
          <controlPr defaultSize="0" autoLine="0" autoPict="0" r:id="rId7">
            <anchor moveWithCells="1">
              <from>
                <xdr:col>1</xdr:col>
                <xdr:colOff>0</xdr:colOff>
                <xdr:row>48</xdr:row>
                <xdr:rowOff>0</xdr:rowOff>
              </from>
              <to>
                <xdr:col>2</xdr:col>
                <xdr:colOff>1828800</xdr:colOff>
                <xdr:row>49</xdr:row>
                <xdr:rowOff>0</xdr:rowOff>
              </to>
            </anchor>
          </controlPr>
        </control>
      </mc:Choice>
      <mc:Fallback>
        <control shapeId="2055" r:id="rId6" name="CommandButton2"/>
      </mc:Fallback>
    </mc:AlternateContent>
  </controls>
  <tableParts count="1">
    <tablePart r:id="rId8"/>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20000000}">
          <x14:formula1>
            <xm:f>'Do not change - workings'!$O$6:$O$10</xm:f>
          </x14:formula1>
          <xm:sqref>E3:F3</xm:sqref>
        </x14:dataValidation>
        <x14:dataValidation type="list" allowBlank="1" showInputMessage="1" showErrorMessage="1" xr:uid="{00000000-0002-0000-0100-000021000000}">
          <x14:formula1>
            <xm:f>'Do not change - workings'!$R$8:$R$159</xm:f>
          </x14:formula1>
          <xm:sqref>E4:H4</xm:sqref>
        </x14:dataValidation>
        <x14:dataValidation type="list" allowBlank="1" showInputMessage="1" showErrorMessage="1" xr:uid="{00000000-0002-0000-0100-000025000000}">
          <x14:formula1>
            <xm:f>'Do not change - workings'!$Y$5:$Y$7</xm:f>
          </x14:formula1>
          <xm:sqref>J9:M9</xm:sqref>
        </x14:dataValidation>
        <x14:dataValidation type="list" allowBlank="1" showInputMessage="1" showErrorMessage="1" xr:uid="{00000000-0002-0000-0100-000022000000}">
          <x14:formula1>
            <xm:f>'Do not change - workings'!$O$6:$O$11</xm:f>
          </x14:formula1>
          <xm:sqref>E14:E18</xm:sqref>
        </x14:dataValidation>
        <x14:dataValidation type="list" allowBlank="1" showInputMessage="1" showErrorMessage="1" xr:uid="{00000000-0002-0000-0100-000023000000}">
          <x14:formula1>
            <xm:f>'Do not change - workings'!$L$30:$L$35</xm:f>
          </x14:formula1>
          <xm:sqref>D14:D18</xm:sqref>
        </x14:dataValidation>
        <x14:dataValidation type="list" allowBlank="1" showInputMessage="1" showErrorMessage="1" xr:uid="{00000000-0002-0000-0100-000024000000}">
          <x14:formula1>
            <xm:f>'Do not change - workings'!$L$39:$L$46</xm:f>
          </x14:formula1>
          <xm:sqref>F14:F18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tint="0.39997558519241921"/>
  </sheetPr>
  <dimension ref="A1:K34"/>
  <sheetViews>
    <sheetView showWhiteSpace="0" zoomScale="70" zoomScaleNormal="70" zoomScalePageLayoutView="55" workbookViewId="0">
      <selection activeCell="B38" sqref="B38"/>
    </sheetView>
  </sheetViews>
  <sheetFormatPr defaultColWidth="9" defaultRowHeight="15" x14ac:dyDescent="0.25"/>
  <cols>
    <col min="1" max="1" width="1" style="1" customWidth="1"/>
    <col min="2" max="2" width="35.42578125" style="1" customWidth="1"/>
    <col min="3" max="3" width="6.140625" style="1" customWidth="1"/>
    <col min="4" max="4" width="14.85546875" style="1" customWidth="1"/>
    <col min="5" max="5" width="2.85546875" style="1" customWidth="1"/>
    <col min="6" max="6" width="0.85546875" style="1" customWidth="1"/>
    <col min="7" max="7" width="47" style="1" customWidth="1"/>
    <col min="8" max="8" width="20" style="1" customWidth="1"/>
    <col min="9" max="9" width="44.7109375" style="1" customWidth="1"/>
    <col min="10" max="10" width="18" style="1" customWidth="1"/>
    <col min="11" max="11" width="1.28515625" style="1" customWidth="1"/>
    <col min="12" max="16384" width="9" style="1"/>
  </cols>
  <sheetData>
    <row r="1" spans="1:11" ht="36.75" customHeight="1" x14ac:dyDescent="0.25">
      <c r="A1" s="162"/>
      <c r="B1" s="290" t="str">
        <f>'Input form'!E4</f>
        <v>South Tyneside</v>
      </c>
      <c r="C1" s="291"/>
      <c r="D1" s="291"/>
      <c r="E1" s="291"/>
      <c r="F1" s="291"/>
      <c r="G1" s="291"/>
      <c r="H1" s="291"/>
      <c r="I1" s="291"/>
      <c r="J1" s="292"/>
      <c r="K1" s="145"/>
    </row>
    <row r="2" spans="1:11" ht="3.75" customHeight="1" thickBot="1" x14ac:dyDescent="0.45">
      <c r="A2" s="162"/>
      <c r="B2" s="129"/>
      <c r="C2" s="130"/>
      <c r="D2" s="130"/>
      <c r="E2" s="130"/>
      <c r="F2" s="130"/>
      <c r="G2" s="125"/>
      <c r="H2" s="125"/>
      <c r="I2" s="149"/>
      <c r="J2" s="149"/>
      <c r="K2" s="145"/>
    </row>
    <row r="3" spans="1:11" s="2" customFormat="1" ht="30.95" customHeight="1" thickTop="1" x14ac:dyDescent="0.25">
      <c r="A3" s="163"/>
      <c r="B3" s="316" t="s">
        <v>353</v>
      </c>
      <c r="C3" s="317"/>
      <c r="D3" s="317"/>
      <c r="E3" s="318"/>
      <c r="F3" s="130"/>
      <c r="G3" s="159" t="s">
        <v>341</v>
      </c>
      <c r="H3" s="158">
        <f>H6+H9</f>
        <v>0</v>
      </c>
      <c r="I3" s="157" t="s">
        <v>342</v>
      </c>
      <c r="J3" s="156">
        <f>J6+J9</f>
        <v>845000</v>
      </c>
      <c r="K3" s="145"/>
    </row>
    <row r="4" spans="1:11" s="2" customFormat="1" ht="30.95" customHeight="1" thickBot="1" x14ac:dyDescent="0.3">
      <c r="A4" s="163"/>
      <c r="B4" s="319"/>
      <c r="C4" s="320"/>
      <c r="D4" s="320"/>
      <c r="E4" s="321"/>
      <c r="F4" s="130"/>
      <c r="G4" s="159" t="s">
        <v>348</v>
      </c>
      <c r="H4" s="147">
        <f>H7+H10</f>
        <v>63</v>
      </c>
      <c r="I4" s="146" t="s">
        <v>349</v>
      </c>
      <c r="J4" s="148">
        <f>J7+J10</f>
        <v>5</v>
      </c>
      <c r="K4" s="145"/>
    </row>
    <row r="5" spans="1:11" s="2" customFormat="1" ht="5.25" customHeight="1" thickTop="1" thickBot="1" x14ac:dyDescent="0.25">
      <c r="A5" s="163"/>
      <c r="B5" s="152"/>
      <c r="C5" s="152"/>
      <c r="D5" s="152"/>
      <c r="E5" s="152"/>
      <c r="F5" s="152"/>
      <c r="G5" s="127"/>
      <c r="H5" s="126"/>
      <c r="I5" s="144"/>
      <c r="J5" s="145"/>
      <c r="K5" s="145"/>
    </row>
    <row r="6" spans="1:11" s="2" customFormat="1" ht="22.35" customHeight="1" thickTop="1" x14ac:dyDescent="0.2">
      <c r="A6" s="131"/>
      <c r="B6" s="296" t="s">
        <v>3</v>
      </c>
      <c r="C6" s="300" t="str">
        <f>'Input form'!E6</f>
        <v>£848, 837</v>
      </c>
      <c r="D6" s="301"/>
      <c r="E6" s="302"/>
      <c r="F6" s="303"/>
      <c r="G6" s="142" t="s">
        <v>231</v>
      </c>
      <c r="H6" s="166">
        <f>SUM(InputForm[Special provision fund investment in additional places])</f>
        <v>0</v>
      </c>
      <c r="I6" s="138" t="s">
        <v>6</v>
      </c>
      <c r="J6" s="164">
        <f>SUM(InputForm[Special provision fund investment in facilities])</f>
        <v>845000</v>
      </c>
      <c r="K6" s="145"/>
    </row>
    <row r="7" spans="1:11" s="2" customFormat="1" ht="22.35" customHeight="1" thickBot="1" x14ac:dyDescent="0.25">
      <c r="A7" s="131"/>
      <c r="B7" s="297"/>
      <c r="C7" s="304"/>
      <c r="D7" s="305"/>
      <c r="E7" s="306"/>
      <c r="F7" s="307"/>
      <c r="G7" s="143" t="s">
        <v>228</v>
      </c>
      <c r="H7" s="167">
        <f>SUM(InputForm[Special provision fund additional planned places])</f>
        <v>63</v>
      </c>
      <c r="I7" s="140" t="s">
        <v>4</v>
      </c>
      <c r="J7" s="165">
        <f>COUNTIFS(InputForm[Special provision fund investment in facilities],"&gt;0")</f>
        <v>5</v>
      </c>
      <c r="K7" s="145"/>
    </row>
    <row r="8" spans="1:11" s="2" customFormat="1" ht="5.65" customHeight="1" thickTop="1" thickBot="1" x14ac:dyDescent="0.25">
      <c r="A8" s="131"/>
      <c r="B8" s="132"/>
      <c r="C8" s="131"/>
      <c r="D8" s="131"/>
      <c r="E8" s="131"/>
      <c r="F8" s="131"/>
      <c r="G8" s="127"/>
      <c r="H8" s="126"/>
      <c r="I8" s="144"/>
      <c r="J8" s="145"/>
      <c r="K8" s="145"/>
    </row>
    <row r="9" spans="1:11" s="2" customFormat="1" ht="23.65" customHeight="1" thickTop="1" x14ac:dyDescent="0.2">
      <c r="A9" s="131"/>
      <c r="B9" s="294" t="s">
        <v>350</v>
      </c>
      <c r="C9" s="308">
        <f>'Input form'!E7</f>
        <v>500000</v>
      </c>
      <c r="D9" s="309"/>
      <c r="E9" s="310"/>
      <c r="F9" s="311"/>
      <c r="G9" s="134" t="s">
        <v>231</v>
      </c>
      <c r="H9" s="135">
        <f>SUM(InputForm[Other investment in additional places])</f>
        <v>0</v>
      </c>
      <c r="I9" s="138" t="s">
        <v>5</v>
      </c>
      <c r="J9" s="139">
        <f>SUM(InputForm[Other investment in facilities])</f>
        <v>0</v>
      </c>
      <c r="K9" s="145"/>
    </row>
    <row r="10" spans="1:11" s="2" customFormat="1" ht="26.25" customHeight="1" thickBot="1" x14ac:dyDescent="0.25">
      <c r="A10" s="131"/>
      <c r="B10" s="295"/>
      <c r="C10" s="312"/>
      <c r="D10" s="313"/>
      <c r="E10" s="314"/>
      <c r="F10" s="315"/>
      <c r="G10" s="136" t="s">
        <v>228</v>
      </c>
      <c r="H10" s="137">
        <f>SUM(InputForm[Other investment additional planend places])</f>
        <v>0</v>
      </c>
      <c r="I10" s="140" t="s">
        <v>4</v>
      </c>
      <c r="J10" s="141">
        <f>COUNTIFS(InputForm[Other investment in facilities],"&gt;0")</f>
        <v>0</v>
      </c>
      <c r="K10" s="145"/>
    </row>
    <row r="11" spans="1:11" ht="4.5" customHeight="1" thickTop="1" x14ac:dyDescent="0.25">
      <c r="B11" s="131"/>
      <c r="C11" s="133"/>
      <c r="D11" s="133"/>
      <c r="E11" s="133"/>
      <c r="F11" s="151"/>
      <c r="G11" s="128"/>
      <c r="H11" s="128"/>
      <c r="I11" s="150"/>
      <c r="J11" s="150"/>
      <c r="K11" s="150"/>
    </row>
    <row r="12" spans="1:11" ht="19.5" x14ac:dyDescent="0.3">
      <c r="A12" s="155"/>
      <c r="B12" s="298" t="s">
        <v>327</v>
      </c>
      <c r="C12" s="299"/>
      <c r="D12" s="299"/>
      <c r="E12" s="299"/>
      <c r="F12" s="299"/>
      <c r="G12" s="299"/>
      <c r="H12" s="299"/>
      <c r="I12" s="299"/>
      <c r="J12" s="299"/>
      <c r="K12" s="155"/>
    </row>
    <row r="13" spans="1:11" x14ac:dyDescent="0.25">
      <c r="A13" s="124"/>
      <c r="B13" s="3"/>
      <c r="C13" s="3"/>
      <c r="D13" s="3"/>
      <c r="E13" s="3"/>
      <c r="F13" s="3"/>
      <c r="G13" s="3"/>
      <c r="H13" s="3"/>
      <c r="I13" s="3"/>
      <c r="J13" s="3"/>
      <c r="K13" s="124"/>
    </row>
    <row r="14" spans="1:11" x14ac:dyDescent="0.25">
      <c r="A14" s="124"/>
      <c r="B14" s="3"/>
      <c r="C14" s="3"/>
      <c r="D14" s="3"/>
      <c r="E14" s="3"/>
      <c r="F14" s="3"/>
      <c r="G14" s="3"/>
      <c r="H14" s="3"/>
      <c r="I14" s="3"/>
      <c r="J14" s="3"/>
      <c r="K14" s="124"/>
    </row>
    <row r="15" spans="1:11" x14ac:dyDescent="0.25">
      <c r="A15" s="124"/>
      <c r="B15" s="3"/>
      <c r="C15" s="3"/>
      <c r="D15" s="3"/>
      <c r="E15" s="3"/>
      <c r="F15" s="3"/>
      <c r="G15" s="3"/>
      <c r="H15" s="3"/>
      <c r="I15" s="3"/>
      <c r="J15" s="3"/>
      <c r="K15" s="124"/>
    </row>
    <row r="16" spans="1:11" x14ac:dyDescent="0.25">
      <c r="A16" s="124"/>
      <c r="B16" s="3"/>
      <c r="C16" s="3"/>
      <c r="D16" s="3"/>
      <c r="E16" s="3"/>
      <c r="F16" s="3"/>
      <c r="G16" s="3"/>
      <c r="H16" s="3"/>
      <c r="I16" s="3"/>
      <c r="J16" s="3"/>
      <c r="K16" s="124"/>
    </row>
    <row r="17" spans="1:11" x14ac:dyDescent="0.25">
      <c r="A17" s="124"/>
      <c r="B17" s="3"/>
      <c r="C17" s="3"/>
      <c r="D17" s="3"/>
      <c r="E17" s="3"/>
      <c r="F17" s="3"/>
      <c r="G17" s="3"/>
      <c r="H17" s="3"/>
      <c r="I17" s="3"/>
      <c r="J17" s="3"/>
      <c r="K17" s="124"/>
    </row>
    <row r="18" spans="1:11" x14ac:dyDescent="0.25">
      <c r="A18" s="124"/>
      <c r="B18" s="3"/>
      <c r="C18" s="3"/>
      <c r="D18" s="3"/>
      <c r="E18" s="3"/>
      <c r="F18" s="3"/>
      <c r="G18" s="3"/>
      <c r="H18" s="3"/>
      <c r="I18" s="3"/>
      <c r="J18" s="3"/>
      <c r="K18" s="124"/>
    </row>
    <row r="19" spans="1:11" x14ac:dyDescent="0.25">
      <c r="A19" s="124"/>
      <c r="B19" s="3"/>
      <c r="C19" s="3"/>
      <c r="D19" s="3"/>
      <c r="E19" s="3"/>
      <c r="F19" s="3"/>
      <c r="G19" s="3"/>
      <c r="H19" s="3"/>
      <c r="I19" s="3"/>
      <c r="J19" s="3"/>
      <c r="K19" s="124"/>
    </row>
    <row r="20" spans="1:11" x14ac:dyDescent="0.25">
      <c r="A20" s="124"/>
      <c r="B20" s="3"/>
      <c r="C20" s="3"/>
      <c r="D20" s="3"/>
      <c r="E20" s="3"/>
      <c r="F20" s="3"/>
      <c r="G20" s="3"/>
      <c r="H20" s="3"/>
      <c r="I20" s="3"/>
      <c r="J20" s="3"/>
      <c r="K20" s="124"/>
    </row>
    <row r="21" spans="1:11" x14ac:dyDescent="0.25">
      <c r="A21" s="124"/>
      <c r="B21" s="3"/>
      <c r="C21" s="3"/>
      <c r="D21" s="3"/>
      <c r="E21" s="3"/>
      <c r="F21" s="3"/>
      <c r="G21" s="3"/>
      <c r="H21" s="3"/>
      <c r="I21" s="3"/>
      <c r="J21" s="3"/>
      <c r="K21" s="124"/>
    </row>
    <row r="22" spans="1:11" x14ac:dyDescent="0.25">
      <c r="A22" s="124"/>
      <c r="B22" s="3"/>
      <c r="C22" s="3"/>
      <c r="D22" s="3"/>
      <c r="E22" s="3"/>
      <c r="F22" s="3"/>
      <c r="G22" s="3"/>
      <c r="H22" s="3"/>
      <c r="I22" s="3"/>
      <c r="J22" s="3"/>
      <c r="K22" s="124"/>
    </row>
    <row r="23" spans="1:11" x14ac:dyDescent="0.25">
      <c r="A23" s="124"/>
      <c r="B23" s="20"/>
      <c r="C23" s="20"/>
      <c r="D23" s="20"/>
      <c r="E23" s="20"/>
      <c r="F23" s="20"/>
      <c r="G23" s="20"/>
      <c r="H23" s="20"/>
      <c r="I23" s="20"/>
      <c r="J23" s="20"/>
      <c r="K23" s="124"/>
    </row>
    <row r="24" spans="1:11" x14ac:dyDescent="0.25">
      <c r="A24" s="124"/>
      <c r="B24" s="20"/>
      <c r="C24" s="20"/>
      <c r="D24" s="20"/>
      <c r="E24" s="20"/>
      <c r="F24" s="20"/>
      <c r="G24" s="20"/>
      <c r="H24" s="20"/>
      <c r="I24" s="20"/>
      <c r="J24" s="20"/>
      <c r="K24" s="124"/>
    </row>
    <row r="25" spans="1:11" x14ac:dyDescent="0.25">
      <c r="A25" s="124"/>
      <c r="B25" s="20"/>
      <c r="C25" s="20"/>
      <c r="D25" s="20"/>
      <c r="E25" s="20"/>
      <c r="F25" s="20"/>
      <c r="G25" s="20"/>
      <c r="H25" s="20"/>
      <c r="I25" s="20"/>
      <c r="J25" s="20"/>
      <c r="K25" s="124"/>
    </row>
    <row r="26" spans="1:11" ht="19.149999999999999" customHeight="1" x14ac:dyDescent="0.25">
      <c r="A26" s="124"/>
      <c r="B26" s="20"/>
      <c r="C26" s="20"/>
      <c r="D26" s="20"/>
      <c r="E26" s="20"/>
      <c r="F26" s="20"/>
      <c r="G26" s="20"/>
      <c r="H26" s="20"/>
      <c r="I26" s="20"/>
      <c r="J26" s="20"/>
      <c r="K26" s="124"/>
    </row>
    <row r="27" spans="1:11" x14ac:dyDescent="0.25">
      <c r="A27" s="124"/>
      <c r="B27" s="20"/>
      <c r="C27" s="20"/>
      <c r="D27" s="20"/>
      <c r="E27" s="20"/>
      <c r="F27" s="20"/>
      <c r="G27" s="20"/>
      <c r="H27" s="20"/>
      <c r="I27" s="20"/>
      <c r="J27" s="20"/>
      <c r="K27" s="124"/>
    </row>
    <row r="28" spans="1:11" ht="21.75" customHeight="1" x14ac:dyDescent="0.25">
      <c r="A28" s="124"/>
      <c r="B28" s="20"/>
      <c r="C28" s="20"/>
      <c r="D28" s="20"/>
      <c r="E28" s="20"/>
      <c r="F28" s="20"/>
      <c r="G28" s="20"/>
      <c r="H28" s="20"/>
      <c r="I28" s="20"/>
      <c r="J28" s="20"/>
      <c r="K28" s="124"/>
    </row>
    <row r="29" spans="1:11" ht="25.15" customHeight="1" x14ac:dyDescent="0.25">
      <c r="A29" s="124"/>
      <c r="B29" s="20"/>
      <c r="C29" s="20"/>
      <c r="D29" s="20"/>
      <c r="E29" s="20"/>
      <c r="F29" s="20"/>
      <c r="G29" s="20"/>
      <c r="H29" s="20"/>
      <c r="I29" s="20"/>
      <c r="J29" s="20"/>
      <c r="K29" s="124"/>
    </row>
    <row r="30" spans="1:11" x14ac:dyDescent="0.25">
      <c r="A30" s="124"/>
      <c r="B30" s="293"/>
      <c r="C30" s="293"/>
      <c r="D30" s="293"/>
      <c r="E30" s="293"/>
      <c r="F30" s="293"/>
      <c r="G30" s="293"/>
      <c r="H30" s="293"/>
      <c r="I30" s="293"/>
      <c r="J30" s="293"/>
      <c r="K30" s="124"/>
    </row>
    <row r="31" spans="1:11" ht="22.9" customHeight="1" x14ac:dyDescent="0.25">
      <c r="A31" s="124"/>
      <c r="B31" s="293"/>
      <c r="C31" s="293"/>
      <c r="D31" s="293"/>
      <c r="E31" s="293"/>
      <c r="F31" s="293"/>
      <c r="G31" s="293"/>
      <c r="H31" s="293"/>
      <c r="I31" s="293"/>
      <c r="J31" s="293"/>
    </row>
    <row r="32" spans="1:11" ht="4.1500000000000004" customHeight="1" x14ac:dyDescent="0.25">
      <c r="A32" s="124"/>
      <c r="B32" s="124"/>
      <c r="C32" s="124"/>
      <c r="D32" s="124"/>
      <c r="E32" s="124"/>
      <c r="F32" s="124"/>
      <c r="G32" s="124"/>
      <c r="H32" s="124"/>
      <c r="I32" s="124"/>
      <c r="J32" s="124"/>
      <c r="K32" s="124"/>
    </row>
    <row r="33" spans="1:11" x14ac:dyDescent="0.25">
      <c r="A33" s="124"/>
      <c r="K33" s="124"/>
    </row>
    <row r="34" spans="1:11" x14ac:dyDescent="0.25">
      <c r="A34" s="124"/>
    </row>
  </sheetData>
  <sheetProtection selectLockedCells="1"/>
  <mergeCells count="8">
    <mergeCell ref="B1:J1"/>
    <mergeCell ref="B30:J31"/>
    <mergeCell ref="B9:B10"/>
    <mergeCell ref="B6:B7"/>
    <mergeCell ref="B12:J12"/>
    <mergeCell ref="C6:F7"/>
    <mergeCell ref="C9:F10"/>
    <mergeCell ref="B3:E4"/>
  </mergeCells>
  <pageMargins left="0.23622047244094491" right="0.23622047244094491" top="0.15748031496062992" bottom="0.15748031496062992" header="0.11811023622047245" footer="0.11811023622047245"/>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34998626667073579"/>
  </sheetPr>
  <dimension ref="B1:Z159"/>
  <sheetViews>
    <sheetView zoomScale="70" zoomScaleNormal="70" workbookViewId="0">
      <selection activeCell="R132" sqref="R132"/>
    </sheetView>
  </sheetViews>
  <sheetFormatPr defaultColWidth="9" defaultRowHeight="15" x14ac:dyDescent="0.25"/>
  <cols>
    <col min="1" max="1" width="1.85546875" style="5" customWidth="1"/>
    <col min="2" max="2" width="26.5703125" style="5" customWidth="1"/>
    <col min="3" max="7" width="14.140625" style="42" customWidth="1"/>
    <col min="8" max="8" width="14.5703125" style="42" customWidth="1"/>
    <col min="9" max="9" width="14.140625" style="42" customWidth="1"/>
    <col min="10" max="10" width="14.28515625" style="42" customWidth="1"/>
    <col min="11" max="11" width="9" style="5"/>
    <col min="12" max="12" width="38" style="76" customWidth="1"/>
    <col min="13" max="13" width="45.85546875" style="76" customWidth="1"/>
    <col min="14" max="14" width="4.5703125" style="44" customWidth="1"/>
    <col min="15" max="15" width="29.7109375" style="44" customWidth="1"/>
    <col min="16" max="16" width="9" style="5"/>
    <col min="17" max="17" width="9" style="44" customWidth="1"/>
    <col min="18" max="18" width="25.7109375" style="44" bestFit="1" customWidth="1"/>
    <col min="19" max="21" width="16.7109375" style="44" customWidth="1"/>
    <col min="22" max="22" width="15.85546875" style="44" customWidth="1"/>
    <col min="23" max="23" width="1.7109375" style="44" customWidth="1"/>
    <col min="24" max="24" width="38.85546875" style="5" customWidth="1"/>
    <col min="25" max="25" width="100.85546875" style="177" customWidth="1"/>
    <col min="26" max="27" width="30.140625" style="5" customWidth="1"/>
    <col min="28" max="16384" width="9" style="5"/>
  </cols>
  <sheetData>
    <row r="1" spans="2:26" ht="73.900000000000006" customHeight="1" x14ac:dyDescent="0.35">
      <c r="B1" s="37" t="s">
        <v>20</v>
      </c>
      <c r="L1" s="38" t="s">
        <v>7</v>
      </c>
      <c r="M1" s="38"/>
      <c r="N1" s="39"/>
      <c r="R1" s="39" t="s">
        <v>197</v>
      </c>
      <c r="S1" s="330" t="s">
        <v>205</v>
      </c>
      <c r="T1" s="331"/>
      <c r="U1" s="331"/>
      <c r="V1" s="331"/>
    </row>
    <row r="2" spans="2:26" ht="22.5" customHeight="1" x14ac:dyDescent="0.35">
      <c r="B2" s="40" t="s">
        <v>9</v>
      </c>
      <c r="C2" s="89"/>
      <c r="D2" s="41"/>
      <c r="F2" s="332" t="str">
        <f>'Input form'!E4</f>
        <v>South Tyneside</v>
      </c>
      <c r="G2" s="332"/>
      <c r="H2" s="332"/>
      <c r="I2" s="332"/>
      <c r="J2" s="5"/>
      <c r="L2" s="65"/>
      <c r="M2" s="65"/>
      <c r="Q2" s="333" t="s">
        <v>195</v>
      </c>
      <c r="R2" s="331"/>
      <c r="S2" s="331"/>
      <c r="T2" s="331"/>
      <c r="U2" s="331"/>
      <c r="V2" s="331"/>
    </row>
    <row r="3" spans="2:26" ht="21" hidden="1" x14ac:dyDescent="0.35">
      <c r="B3" s="5" t="str">
        <f>F2</f>
        <v>South Tyneside</v>
      </c>
      <c r="C3" s="89"/>
      <c r="H3" s="89"/>
      <c r="I3" s="5"/>
      <c r="J3" s="5"/>
      <c r="L3" s="66" t="s">
        <v>21</v>
      </c>
      <c r="M3" s="66"/>
      <c r="O3" s="43"/>
      <c r="Q3" s="334" t="s">
        <v>196</v>
      </c>
      <c r="R3" s="331"/>
      <c r="S3" s="331"/>
      <c r="T3" s="331"/>
      <c r="U3" s="331"/>
      <c r="V3" s="331"/>
      <c r="W3" s="43"/>
    </row>
    <row r="4" spans="2:26" s="46" customFormat="1" ht="33.950000000000003" customHeight="1" x14ac:dyDescent="0.25">
      <c r="C4" s="52"/>
      <c r="D4" s="52"/>
      <c r="E4" s="52"/>
      <c r="F4" s="52"/>
      <c r="G4" s="52"/>
      <c r="H4" s="52"/>
      <c r="L4" s="67" t="s">
        <v>275</v>
      </c>
      <c r="M4" s="68"/>
      <c r="N4" s="54"/>
      <c r="O4" s="53"/>
      <c r="Q4" s="334" t="s">
        <v>196</v>
      </c>
      <c r="R4" s="334"/>
      <c r="S4" s="334"/>
      <c r="T4" s="334"/>
      <c r="U4" s="334"/>
      <c r="V4" s="334"/>
      <c r="W4" s="53"/>
      <c r="Y4" s="178" t="s">
        <v>343</v>
      </c>
    </row>
    <row r="5" spans="2:26" s="46" customFormat="1" ht="33.950000000000003" customHeight="1" x14ac:dyDescent="0.25">
      <c r="B5" s="61" t="s">
        <v>0</v>
      </c>
      <c r="C5" s="62"/>
      <c r="D5" s="63"/>
      <c r="E5" s="62"/>
      <c r="F5" s="324" t="str">
        <f>INDEX(V:V,MATCH(F2,R:R, 0))</f>
        <v>£848, 837</v>
      </c>
      <c r="G5" s="324"/>
      <c r="H5" s="325"/>
      <c r="L5" s="55" t="s">
        <v>236</v>
      </c>
      <c r="M5" s="68" t="s">
        <v>237</v>
      </c>
      <c r="N5" s="54"/>
      <c r="O5" s="69" t="s">
        <v>206</v>
      </c>
      <c r="Q5" s="70" t="s">
        <v>38</v>
      </c>
      <c r="R5" s="70" t="s">
        <v>39</v>
      </c>
      <c r="S5" s="70" t="s">
        <v>40</v>
      </c>
      <c r="T5" s="70" t="s">
        <v>41</v>
      </c>
      <c r="U5" s="70" t="s">
        <v>42</v>
      </c>
      <c r="V5" s="70" t="s">
        <v>43</v>
      </c>
      <c r="W5" s="53"/>
      <c r="Y5" s="178" t="s">
        <v>344</v>
      </c>
    </row>
    <row r="6" spans="2:26" s="46" customFormat="1" ht="33.950000000000003" customHeight="1" x14ac:dyDescent="0.2">
      <c r="B6" s="61" t="s">
        <v>14</v>
      </c>
      <c r="C6" s="62"/>
      <c r="D6" s="63"/>
      <c r="E6" s="62"/>
      <c r="F6" s="326">
        <f>SUM('Input form'!H14:H18)+SUM('Input form'!M14:M18)</f>
        <v>0</v>
      </c>
      <c r="G6" s="327"/>
      <c r="H6" s="325"/>
      <c r="L6" s="71" t="s">
        <v>235</v>
      </c>
      <c r="M6" s="71" t="s">
        <v>1</v>
      </c>
      <c r="N6" s="54"/>
      <c r="O6" s="56" t="s">
        <v>268</v>
      </c>
      <c r="Q6" s="70"/>
      <c r="R6" s="70"/>
      <c r="S6" s="70"/>
      <c r="T6" s="70"/>
      <c r="U6" s="70"/>
      <c r="V6" s="70"/>
      <c r="W6" s="54"/>
      <c r="Y6" s="178" t="s">
        <v>345</v>
      </c>
    </row>
    <row r="7" spans="2:26" s="46" customFormat="1" ht="33.950000000000003" customHeight="1" x14ac:dyDescent="0.2">
      <c r="C7" s="52"/>
      <c r="D7" s="52"/>
      <c r="E7" s="52"/>
      <c r="F7" s="52"/>
      <c r="G7" s="52"/>
      <c r="H7" s="52"/>
      <c r="I7" s="52"/>
      <c r="J7" s="52"/>
      <c r="L7" s="68" t="s">
        <v>238</v>
      </c>
      <c r="M7" s="68" t="s">
        <v>239</v>
      </c>
      <c r="N7" s="54"/>
      <c r="O7" s="56" t="s">
        <v>269</v>
      </c>
      <c r="Q7" s="70"/>
      <c r="R7" s="70" t="s">
        <v>44</v>
      </c>
      <c r="S7" s="72">
        <v>71666666.666666612</v>
      </c>
      <c r="T7" s="72">
        <v>71666666.666666612</v>
      </c>
      <c r="U7" s="72">
        <v>71666666.666666612</v>
      </c>
      <c r="V7" s="72">
        <v>215000000.00000003</v>
      </c>
      <c r="W7" s="54"/>
      <c r="Y7" s="178" t="s">
        <v>346</v>
      </c>
    </row>
    <row r="8" spans="2:26" s="46" customFormat="1" ht="33.950000000000003" customHeight="1" x14ac:dyDescent="0.2">
      <c r="B8" s="93" t="s">
        <v>12</v>
      </c>
      <c r="C8" s="93"/>
      <c r="D8" s="93"/>
      <c r="E8" s="93"/>
      <c r="F8" s="93"/>
      <c r="G8" s="93"/>
      <c r="H8" s="93"/>
      <c r="I8" s="93"/>
      <c r="J8" s="93"/>
      <c r="L8" s="68"/>
      <c r="M8" s="71" t="s">
        <v>240</v>
      </c>
      <c r="N8" s="54"/>
      <c r="O8" s="56" t="s">
        <v>270</v>
      </c>
      <c r="Q8" s="70"/>
      <c r="R8" s="70" t="s">
        <v>198</v>
      </c>
      <c r="S8" s="70"/>
      <c r="T8" s="70"/>
      <c r="U8" s="70"/>
      <c r="V8" s="70"/>
      <c r="W8" s="54"/>
      <c r="Y8" s="179"/>
    </row>
    <row r="9" spans="2:26" s="45" customFormat="1" ht="33.950000000000003" customHeight="1" x14ac:dyDescent="0.25">
      <c r="B9" s="91"/>
      <c r="C9" s="322" t="s">
        <v>17</v>
      </c>
      <c r="D9" s="323"/>
      <c r="E9" s="322" t="s">
        <v>18</v>
      </c>
      <c r="F9" s="323"/>
      <c r="G9" s="329"/>
      <c r="H9" s="322" t="s">
        <v>15</v>
      </c>
      <c r="I9" s="323"/>
      <c r="J9" s="91" t="s">
        <v>8</v>
      </c>
      <c r="L9" s="68" t="s">
        <v>241</v>
      </c>
      <c r="M9" s="71" t="s">
        <v>242</v>
      </c>
      <c r="N9" s="54"/>
      <c r="O9" s="56" t="s">
        <v>271</v>
      </c>
      <c r="Q9" s="68">
        <v>301</v>
      </c>
      <c r="R9" s="68" t="s">
        <v>45</v>
      </c>
      <c r="S9" s="73">
        <v>945715.60472154047</v>
      </c>
      <c r="T9" s="73">
        <v>945715.60472154047</v>
      </c>
      <c r="U9" s="73">
        <v>945715.60472154047</v>
      </c>
      <c r="V9" s="73">
        <v>2837146.8141646213</v>
      </c>
      <c r="W9" s="54"/>
      <c r="Y9" s="187" t="s">
        <v>352</v>
      </c>
      <c r="Z9" s="181"/>
    </row>
    <row r="10" spans="2:26" s="46" customFormat="1" ht="33.950000000000003" customHeight="1" x14ac:dyDescent="0.2">
      <c r="B10" s="55" t="s">
        <v>2</v>
      </c>
      <c r="C10" s="92" t="s">
        <v>16</v>
      </c>
      <c r="D10" s="92" t="s">
        <v>19</v>
      </c>
      <c r="E10" s="92" t="s">
        <v>16</v>
      </c>
      <c r="F10" s="92" t="s">
        <v>19</v>
      </c>
      <c r="G10" s="92" t="s">
        <v>262</v>
      </c>
      <c r="H10" s="92" t="s">
        <v>16</v>
      </c>
      <c r="I10" s="92" t="s">
        <v>19</v>
      </c>
      <c r="J10" s="92" t="s">
        <v>10</v>
      </c>
      <c r="L10" s="68"/>
      <c r="M10" s="71" t="s">
        <v>243</v>
      </c>
      <c r="N10" s="54"/>
      <c r="O10" s="56" t="s">
        <v>272</v>
      </c>
      <c r="Q10" s="68">
        <v>302</v>
      </c>
      <c r="R10" s="68" t="s">
        <v>46</v>
      </c>
      <c r="S10" s="73">
        <v>1001778.2807387415</v>
      </c>
      <c r="T10" s="73">
        <v>1001778.2807387415</v>
      </c>
      <c r="U10" s="73">
        <v>1001778.2807387415</v>
      </c>
      <c r="V10" s="73">
        <v>3005334.8422162244</v>
      </c>
      <c r="W10" s="54"/>
      <c r="Y10" s="186" t="s">
        <v>354</v>
      </c>
    </row>
    <row r="11" spans="2:26" s="47" customFormat="1" ht="33.950000000000003" customHeight="1" x14ac:dyDescent="0.2">
      <c r="B11" s="56" t="s">
        <v>199</v>
      </c>
      <c r="C11" s="102">
        <f>SUMIF(InputForm[Ofsted Judgement],$B11,InputForm[Special provision fund investment in additional places])</f>
        <v>0</v>
      </c>
      <c r="D11" s="104">
        <f>SUMIF(InputForm[Ofsted Judgement],$B11,InputForm[Other investment in additional places])</f>
        <v>0</v>
      </c>
      <c r="E11" s="104">
        <f>SUMIF(InputForm[Ofsted Judgement],$B11,InputForm[Special provision fund investment in facilities])</f>
        <v>165000</v>
      </c>
      <c r="F11" s="104">
        <f>SUMIF(InputForm[Ofsted Judgement],$B11,InputForm[Other investment in facilities])</f>
        <v>0</v>
      </c>
      <c r="G11" s="94">
        <f t="shared" ref="G11:G16" si="0">SUM(E11:F11)</f>
        <v>165000</v>
      </c>
      <c r="H11" s="101">
        <f>SUMIF(InputForm[Ofsted Judgement],$B11,InputForm[Special provision fund additional planned places])</f>
        <v>15</v>
      </c>
      <c r="I11" s="101">
        <f>SUMIF(InputForm[Ofsted Judgement],$B11,InputForm[Other investment additional planend places])</f>
        <v>0</v>
      </c>
      <c r="J11" s="57">
        <f>SUM(H11:I11)</f>
        <v>15</v>
      </c>
      <c r="L11" s="68"/>
      <c r="M11" s="71" t="s">
        <v>244</v>
      </c>
      <c r="N11" s="54"/>
      <c r="O11" s="56" t="s">
        <v>273</v>
      </c>
      <c r="Q11" s="68">
        <v>370</v>
      </c>
      <c r="R11" s="68" t="s">
        <v>47</v>
      </c>
      <c r="S11" s="73">
        <v>260425.45359040017</v>
      </c>
      <c r="T11" s="73">
        <v>260425.45359040017</v>
      </c>
      <c r="U11" s="73">
        <v>260425.45359040017</v>
      </c>
      <c r="V11" s="73">
        <v>781276.3607712005</v>
      </c>
      <c r="W11" s="54"/>
      <c r="Y11" s="186" t="s">
        <v>355</v>
      </c>
    </row>
    <row r="12" spans="2:26" s="47" customFormat="1" ht="33.950000000000003" customHeight="1" x14ac:dyDescent="0.2">
      <c r="B12" s="56" t="s">
        <v>200</v>
      </c>
      <c r="C12" s="104">
        <f>SUMIF(InputForm[Ofsted Judgement],$B12,InputForm[Special provision fund investment in additional places])</f>
        <v>0</v>
      </c>
      <c r="D12" s="104">
        <f>SUMIF(InputForm[Ofsted Judgement],$B12,InputForm[Other investment in additional places])</f>
        <v>0</v>
      </c>
      <c r="E12" s="104">
        <f>SUMIF(InputForm[Ofsted Judgement],$B12,InputForm[Special provision fund investment in facilities])</f>
        <v>680000</v>
      </c>
      <c r="F12" s="104">
        <f>SUMIF(InputForm[Ofsted Judgement],$B12,InputForm[Other investment in facilities])</f>
        <v>0</v>
      </c>
      <c r="G12" s="94">
        <f t="shared" si="0"/>
        <v>680000</v>
      </c>
      <c r="H12" s="101">
        <f>SUMIF(InputForm[Ofsted Judgement],$B12,InputForm[Special provision fund additional planned places])</f>
        <v>48</v>
      </c>
      <c r="I12" s="101">
        <f>SUMIF(InputForm[Ofsted Judgement],$B12,InputForm[Other investment additional planend places])</f>
        <v>0</v>
      </c>
      <c r="J12" s="57">
        <f t="shared" ref="J12:J16" si="1">SUM(H12:I12)</f>
        <v>48</v>
      </c>
      <c r="L12" s="68" t="s">
        <v>245</v>
      </c>
      <c r="M12" s="68" t="s">
        <v>246</v>
      </c>
      <c r="N12" s="54"/>
      <c r="O12" s="54"/>
      <c r="Q12" s="68">
        <v>800</v>
      </c>
      <c r="R12" s="68" t="s">
        <v>48</v>
      </c>
      <c r="S12" s="73">
        <v>192331.3817330109</v>
      </c>
      <c r="T12" s="73">
        <v>192331.3817330109</v>
      </c>
      <c r="U12" s="73">
        <v>192331.3817330109</v>
      </c>
      <c r="V12" s="73">
        <v>576994.14519903273</v>
      </c>
      <c r="W12" s="54"/>
      <c r="Y12" s="186" t="s">
        <v>356</v>
      </c>
    </row>
    <row r="13" spans="2:26" s="47" customFormat="1" ht="33.950000000000003" customHeight="1" x14ac:dyDescent="0.2">
      <c r="B13" s="56" t="s">
        <v>201</v>
      </c>
      <c r="C13" s="104">
        <f>SUMIF(InputForm[Ofsted Judgement],$B13,InputForm[Special provision fund investment in additional places])</f>
        <v>0</v>
      </c>
      <c r="D13" s="104">
        <f>SUMIF(InputForm[Ofsted Judgement],$B13,InputForm[Other investment in additional places])</f>
        <v>0</v>
      </c>
      <c r="E13" s="104">
        <f>SUMIF(InputForm[Ofsted Judgement],$B13,InputForm[Special provision fund investment in facilities])</f>
        <v>0</v>
      </c>
      <c r="F13" s="104">
        <f>SUMIF(InputForm[Ofsted Judgement],$B13,InputForm[Other investment in facilities])</f>
        <v>0</v>
      </c>
      <c r="G13" s="94">
        <f t="shared" si="0"/>
        <v>0</v>
      </c>
      <c r="H13" s="101">
        <f>SUMIF(InputForm[Ofsted Judgement],$B13,InputForm[Special provision fund additional planned places])</f>
        <v>0</v>
      </c>
      <c r="I13" s="101">
        <f>SUMIF(InputForm[Ofsted Judgement],$B13,InputForm[Other investment additional planend places])</f>
        <v>0</v>
      </c>
      <c r="J13" s="57">
        <f t="shared" si="1"/>
        <v>0</v>
      </c>
      <c r="L13" s="68"/>
      <c r="M13" s="68" t="s">
        <v>247</v>
      </c>
      <c r="N13" s="54"/>
      <c r="O13" s="54"/>
      <c r="Q13" s="68">
        <v>822</v>
      </c>
      <c r="R13" s="68" t="s">
        <v>49</v>
      </c>
      <c r="S13" s="73">
        <v>309620.24264860078</v>
      </c>
      <c r="T13" s="73">
        <v>309620.24264860078</v>
      </c>
      <c r="U13" s="73">
        <v>309620.24264860078</v>
      </c>
      <c r="V13" s="73">
        <v>928860.72794580227</v>
      </c>
      <c r="W13" s="54"/>
      <c r="Y13" s="186" t="s">
        <v>363</v>
      </c>
    </row>
    <row r="14" spans="2:26" s="47" customFormat="1" ht="33.950000000000003" customHeight="1" x14ac:dyDescent="0.2">
      <c r="B14" s="56" t="s">
        <v>202</v>
      </c>
      <c r="C14" s="104">
        <f>SUMIF(InputForm[Ofsted Judgement],$B14,InputForm[Special provision fund investment in additional places])</f>
        <v>0</v>
      </c>
      <c r="D14" s="104">
        <f>SUMIF(InputForm[Ofsted Judgement],$B14,InputForm[Other investment in additional places])</f>
        <v>0</v>
      </c>
      <c r="E14" s="104">
        <f>SUMIF(InputForm[Ofsted Judgement],$B14,InputForm[Special provision fund investment in facilities])</f>
        <v>0</v>
      </c>
      <c r="F14" s="104">
        <f>SUMIF(InputForm[Ofsted Judgement],$B14,InputForm[Other investment in facilities])</f>
        <v>0</v>
      </c>
      <c r="G14" s="94">
        <f t="shared" si="0"/>
        <v>0</v>
      </c>
      <c r="H14" s="101">
        <f>SUMIF(InputForm[Ofsted Judgement],$B14,InputForm[Special provision fund additional planned places])</f>
        <v>0</v>
      </c>
      <c r="I14" s="101">
        <f>SUMIF(InputForm[Ofsted Judgement],$B14,InputForm[Other investment additional planend places])</f>
        <v>0</v>
      </c>
      <c r="J14" s="57">
        <f t="shared" si="1"/>
        <v>0</v>
      </c>
      <c r="L14" s="68"/>
      <c r="M14" s="68" t="s">
        <v>248</v>
      </c>
      <c r="N14" s="54"/>
      <c r="O14" s="54"/>
      <c r="Q14" s="68">
        <v>303</v>
      </c>
      <c r="R14" s="68" t="s">
        <v>50</v>
      </c>
      <c r="S14" s="73">
        <v>684008.23847433401</v>
      </c>
      <c r="T14" s="73">
        <v>684008.23847433401</v>
      </c>
      <c r="U14" s="73">
        <v>684008.23847433401</v>
      </c>
      <c r="V14" s="73">
        <v>2052024.7154230019</v>
      </c>
      <c r="W14" s="54"/>
      <c r="Y14" s="186" t="s">
        <v>357</v>
      </c>
    </row>
    <row r="15" spans="2:26" s="47" customFormat="1" ht="33.950000000000003" customHeight="1" x14ac:dyDescent="0.2">
      <c r="B15" s="56" t="s">
        <v>203</v>
      </c>
      <c r="C15" s="104">
        <f>SUMIF(InputForm[Ofsted Judgement],$B15,InputForm[Special provision fund investment in additional places])</f>
        <v>0</v>
      </c>
      <c r="D15" s="104">
        <f>SUMIF(InputForm[Ofsted Judgement],$B15,InputForm[Other investment in additional places])</f>
        <v>0</v>
      </c>
      <c r="E15" s="104">
        <f>SUMIF(InputForm[Ofsted Judgement],$B15,InputForm[Special provision fund investment in facilities])</f>
        <v>0</v>
      </c>
      <c r="F15" s="104">
        <f>SUMIF(InputForm[Ofsted Judgement],$B15,InputForm[Other investment in facilities])</f>
        <v>0</v>
      </c>
      <c r="G15" s="94">
        <f t="shared" si="0"/>
        <v>0</v>
      </c>
      <c r="H15" s="101">
        <f>SUMIF(InputForm[Ofsted Judgement],$B15,InputForm[Special provision fund additional planned places])</f>
        <v>0</v>
      </c>
      <c r="I15" s="101">
        <f>SUMIF(InputForm[Ofsted Judgement],$B15,InputForm[Other investment additional planend places])</f>
        <v>0</v>
      </c>
      <c r="J15" s="57">
        <f t="shared" si="1"/>
        <v>0</v>
      </c>
      <c r="L15" s="68"/>
      <c r="M15" s="71" t="s">
        <v>249</v>
      </c>
      <c r="N15" s="54"/>
      <c r="O15" s="54"/>
      <c r="Q15" s="68">
        <v>330</v>
      </c>
      <c r="R15" s="68" t="s">
        <v>51</v>
      </c>
      <c r="S15" s="73">
        <v>1423958.4906547957</v>
      </c>
      <c r="T15" s="73">
        <v>1423958.4906547957</v>
      </c>
      <c r="U15" s="73">
        <v>1423958.4906547957</v>
      </c>
      <c r="V15" s="73">
        <v>4271875.4719643872</v>
      </c>
      <c r="W15" s="54"/>
      <c r="Y15" s="186" t="s">
        <v>358</v>
      </c>
    </row>
    <row r="16" spans="2:26" s="47" customFormat="1" ht="33.950000000000003" customHeight="1" x14ac:dyDescent="0.2">
      <c r="B16" s="56" t="s">
        <v>207</v>
      </c>
      <c r="C16" s="104">
        <f>SUMIF(InputForm[Ofsted Judgement],$B16,InputForm[Special provision fund investment in additional places])</f>
        <v>0</v>
      </c>
      <c r="D16" s="104">
        <f>SUMIF(InputForm[Ofsted Judgement],$B16,InputForm[Other investment in additional places])</f>
        <v>0</v>
      </c>
      <c r="E16" s="104">
        <f>SUMIF(InputForm[Ofsted Judgement],$B16,InputForm[Special provision fund investment in facilities])</f>
        <v>0</v>
      </c>
      <c r="F16" s="104">
        <f>SUMIF(InputForm[Ofsted Judgement],$B16,InputForm[Other investment in facilities])</f>
        <v>0</v>
      </c>
      <c r="G16" s="94">
        <f t="shared" si="0"/>
        <v>0</v>
      </c>
      <c r="H16" s="101">
        <f>SUMIF(InputForm[Ofsted Judgement],$B16,InputForm[Special provision fund additional planned places])</f>
        <v>0</v>
      </c>
      <c r="I16" s="101">
        <f>SUMIF(InputForm[Ofsted Judgement],$B16,InputForm[Other investment additional planend places])</f>
        <v>0</v>
      </c>
      <c r="J16" s="57">
        <f t="shared" si="1"/>
        <v>0</v>
      </c>
      <c r="L16" s="68"/>
      <c r="M16" s="71" t="s">
        <v>250</v>
      </c>
      <c r="N16" s="54"/>
      <c r="O16" s="54"/>
      <c r="P16" s="48"/>
      <c r="Q16" s="68">
        <v>889</v>
      </c>
      <c r="R16" s="68" t="s">
        <v>52</v>
      </c>
      <c r="S16" s="73">
        <v>166666.66666666666</v>
      </c>
      <c r="T16" s="73">
        <v>166666.66666666666</v>
      </c>
      <c r="U16" s="73">
        <v>166666.66666666666</v>
      </c>
      <c r="V16" s="73">
        <v>500000</v>
      </c>
      <c r="W16" s="54"/>
      <c r="X16" s="48"/>
      <c r="Y16" s="186" t="s">
        <v>359</v>
      </c>
    </row>
    <row r="17" spans="2:25" s="48" customFormat="1" ht="33.950000000000003" customHeight="1" x14ac:dyDescent="0.2">
      <c r="B17" s="58" t="s">
        <v>11</v>
      </c>
      <c r="C17" s="59">
        <f t="shared" ref="C17:J17" si="2">SUM(C11:C16)</f>
        <v>0</v>
      </c>
      <c r="D17" s="59">
        <f t="shared" si="2"/>
        <v>0</v>
      </c>
      <c r="E17" s="59">
        <f t="shared" si="2"/>
        <v>845000</v>
      </c>
      <c r="F17" s="59">
        <f t="shared" si="2"/>
        <v>0</v>
      </c>
      <c r="G17" s="59">
        <f t="shared" si="2"/>
        <v>845000</v>
      </c>
      <c r="H17" s="60">
        <f t="shared" si="2"/>
        <v>63</v>
      </c>
      <c r="I17" s="60">
        <f t="shared" si="2"/>
        <v>0</v>
      </c>
      <c r="J17" s="60">
        <f t="shared" si="2"/>
        <v>63</v>
      </c>
      <c r="L17" s="68"/>
      <c r="M17" s="71" t="s">
        <v>251</v>
      </c>
      <c r="N17" s="54"/>
      <c r="O17" s="54"/>
      <c r="Q17" s="68">
        <v>890</v>
      </c>
      <c r="R17" s="68" t="s">
        <v>53</v>
      </c>
      <c r="S17" s="73">
        <v>166666.66666666666</v>
      </c>
      <c r="T17" s="73">
        <v>166666.66666666666</v>
      </c>
      <c r="U17" s="73">
        <v>166666.66666666666</v>
      </c>
      <c r="V17" s="73">
        <v>500000</v>
      </c>
      <c r="W17" s="54"/>
      <c r="Y17" s="186" t="s">
        <v>360</v>
      </c>
    </row>
    <row r="18" spans="2:25" s="48" customFormat="1" ht="33.950000000000003" customHeight="1" x14ac:dyDescent="0.2">
      <c r="B18" s="49"/>
      <c r="C18" s="50"/>
      <c r="D18" s="50"/>
      <c r="E18" s="50"/>
      <c r="F18" s="50"/>
      <c r="G18" s="50"/>
      <c r="H18" s="51"/>
      <c r="I18" s="51"/>
      <c r="J18" s="51"/>
      <c r="K18" s="47"/>
      <c r="L18" s="68" t="s">
        <v>252</v>
      </c>
      <c r="M18" s="68" t="s">
        <v>253</v>
      </c>
      <c r="N18" s="54"/>
      <c r="O18" s="54"/>
      <c r="P18" s="46"/>
      <c r="Q18" s="68">
        <v>350</v>
      </c>
      <c r="R18" s="68" t="s">
        <v>54</v>
      </c>
      <c r="S18" s="73">
        <v>275943.48410222004</v>
      </c>
      <c r="T18" s="73">
        <v>275943.48410222004</v>
      </c>
      <c r="U18" s="73">
        <v>275943.48410222004</v>
      </c>
      <c r="V18" s="73">
        <v>827830.45230666013</v>
      </c>
      <c r="W18" s="54"/>
      <c r="X18" s="46"/>
      <c r="Y18" s="186" t="s">
        <v>361</v>
      </c>
    </row>
    <row r="19" spans="2:25" s="46" customFormat="1" ht="33.950000000000003" customHeight="1" x14ac:dyDescent="0.2">
      <c r="B19" s="93" t="s">
        <v>13</v>
      </c>
      <c r="C19" s="93"/>
      <c r="D19" s="93"/>
      <c r="E19" s="93"/>
      <c r="F19" s="93"/>
      <c r="G19" s="93"/>
      <c r="H19" s="93"/>
      <c r="I19" s="93"/>
      <c r="J19" s="93"/>
      <c r="K19" s="47"/>
      <c r="L19" s="68"/>
      <c r="M19" s="68" t="s">
        <v>254</v>
      </c>
      <c r="N19" s="54"/>
      <c r="O19" s="54"/>
      <c r="Q19" s="68">
        <v>837</v>
      </c>
      <c r="R19" s="68" t="s">
        <v>55</v>
      </c>
      <c r="S19" s="73">
        <v>317883.4213599193</v>
      </c>
      <c r="T19" s="73">
        <v>317883.4213599193</v>
      </c>
      <c r="U19" s="73">
        <v>317883.4213599193</v>
      </c>
      <c r="V19" s="73">
        <v>953650.26407975785</v>
      </c>
      <c r="W19" s="54"/>
      <c r="Y19" s="186" t="s">
        <v>362</v>
      </c>
    </row>
    <row r="20" spans="2:25" s="46" customFormat="1" ht="33.950000000000003" customHeight="1" x14ac:dyDescent="0.25">
      <c r="B20" s="92"/>
      <c r="C20" s="322" t="s">
        <v>17</v>
      </c>
      <c r="D20" s="323"/>
      <c r="E20" s="322" t="s">
        <v>18</v>
      </c>
      <c r="F20" s="323"/>
      <c r="G20" s="329"/>
      <c r="H20" s="328" t="s">
        <v>15</v>
      </c>
      <c r="I20" s="323"/>
      <c r="J20" s="91" t="s">
        <v>8</v>
      </c>
      <c r="K20" s="47"/>
      <c r="L20" s="68" t="s">
        <v>210</v>
      </c>
      <c r="M20" s="71" t="s">
        <v>255</v>
      </c>
      <c r="N20" s="54"/>
      <c r="O20" s="54"/>
      <c r="Q20" s="68">
        <v>867</v>
      </c>
      <c r="R20" s="68" t="s">
        <v>56</v>
      </c>
      <c r="S20" s="73">
        <v>250926.93217750743</v>
      </c>
      <c r="T20" s="73">
        <v>250926.93217750743</v>
      </c>
      <c r="U20" s="73">
        <v>250926.93217750743</v>
      </c>
      <c r="V20" s="73">
        <v>752780.7965325223</v>
      </c>
      <c r="W20" s="54"/>
      <c r="Y20" s="179"/>
    </row>
    <row r="21" spans="2:25" s="46" customFormat="1" ht="33.950000000000003" customHeight="1" x14ac:dyDescent="0.2">
      <c r="B21" s="55" t="s">
        <v>1</v>
      </c>
      <c r="C21" s="92" t="s">
        <v>16</v>
      </c>
      <c r="D21" s="92" t="s">
        <v>19</v>
      </c>
      <c r="E21" s="92" t="s">
        <v>16</v>
      </c>
      <c r="F21" s="92" t="s">
        <v>19</v>
      </c>
      <c r="G21" s="92" t="s">
        <v>262</v>
      </c>
      <c r="H21" s="92" t="s">
        <v>16</v>
      </c>
      <c r="I21" s="92" t="s">
        <v>19</v>
      </c>
      <c r="J21" s="92" t="s">
        <v>10</v>
      </c>
      <c r="K21" s="47"/>
      <c r="L21" s="68"/>
      <c r="M21" s="71" t="s">
        <v>256</v>
      </c>
      <c r="N21" s="54"/>
      <c r="O21" s="54"/>
      <c r="P21" s="47"/>
      <c r="Q21" s="68">
        <v>380</v>
      </c>
      <c r="R21" s="68" t="s">
        <v>57</v>
      </c>
      <c r="S21" s="73">
        <v>219322.25216727532</v>
      </c>
      <c r="T21" s="73">
        <v>219322.25216727532</v>
      </c>
      <c r="U21" s="73">
        <v>219322.25216727532</v>
      </c>
      <c r="V21" s="73">
        <v>657966.75650182599</v>
      </c>
      <c r="W21" s="54"/>
      <c r="X21" s="47"/>
      <c r="Y21" s="179"/>
    </row>
    <row r="22" spans="2:25" s="47" customFormat="1" ht="33.950000000000003" customHeight="1" x14ac:dyDescent="0.2">
      <c r="B22" s="74" t="str">
        <f t="shared" ref="B22:B27" si="3">L30</f>
        <v>Alternative provision/PRU</v>
      </c>
      <c r="C22" s="102">
        <f>SUMIF(InputForm[Provision category],$B22,InputForm[Special provision fund investment in additional places])</f>
        <v>0</v>
      </c>
      <c r="D22" s="104">
        <f>SUMIF(InputForm[Provision category],$B22,InputForm[Other investment in additional places])</f>
        <v>0</v>
      </c>
      <c r="E22" s="104">
        <f>SUMIF(InputForm[Provision category],$B22,InputForm[Special provision fund investment in facilities])</f>
        <v>0</v>
      </c>
      <c r="F22" s="104">
        <f>SUMIF(InputForm[Provision category],$B22,InputForm[Other investment in facilities])</f>
        <v>0</v>
      </c>
      <c r="G22" s="94">
        <f t="shared" ref="G22:G27" si="4">SUM(E22:F22)</f>
        <v>0</v>
      </c>
      <c r="H22" s="103">
        <f>SUMIF(InputForm[Provision category],$B22,InputForm[Special provision fund additional planned places])</f>
        <v>0</v>
      </c>
      <c r="I22" s="103">
        <f>SUMIF(InputForm[Provision category],$B22,InputForm[Other investment additional planend places])</f>
        <v>0</v>
      </c>
      <c r="J22" s="57">
        <f t="shared" ref="J22:J27" si="5">SUM(H22:I22)</f>
        <v>0</v>
      </c>
      <c r="L22" s="68"/>
      <c r="M22" s="71" t="s">
        <v>257</v>
      </c>
      <c r="N22" s="54"/>
      <c r="O22" s="54"/>
      <c r="Q22" s="68">
        <v>304</v>
      </c>
      <c r="R22" s="68" t="s">
        <v>58</v>
      </c>
      <c r="S22" s="73">
        <v>569221.97753068351</v>
      </c>
      <c r="T22" s="73">
        <v>569221.97753068351</v>
      </c>
      <c r="U22" s="73">
        <v>569221.97753068351</v>
      </c>
      <c r="V22" s="73">
        <v>1707665.9325920504</v>
      </c>
      <c r="W22" s="54"/>
      <c r="Y22" s="180"/>
    </row>
    <row r="23" spans="2:25" s="47" customFormat="1" ht="33.950000000000003" customHeight="1" x14ac:dyDescent="0.2">
      <c r="B23" s="74" t="str">
        <f t="shared" si="3"/>
        <v>Independent and non-maintained</v>
      </c>
      <c r="C23" s="104">
        <f>SUMIF(InputForm[Provision category],$B23,InputForm[Special provision fund investment in additional places])</f>
        <v>0</v>
      </c>
      <c r="D23" s="104">
        <f>SUMIF(InputForm[Provision category],$B23,InputForm[Other investment in additional places])</f>
        <v>0</v>
      </c>
      <c r="E23" s="104">
        <f>SUMIF(InputForm[Provision category],$B23,InputForm[Special provision fund investment in facilities])</f>
        <v>0</v>
      </c>
      <c r="F23" s="104">
        <f>SUMIF(InputForm[Provision category],$B23,InputForm[Other investment in facilities])</f>
        <v>0</v>
      </c>
      <c r="G23" s="94">
        <f t="shared" si="4"/>
        <v>0</v>
      </c>
      <c r="H23" s="103">
        <f>SUMIF(InputForm[Provision category],$B23,InputForm[Special provision fund additional planned places])</f>
        <v>0</v>
      </c>
      <c r="I23" s="103">
        <f>SUMIF(InputForm[Provision category],$B23,InputForm[Other investment additional planend places])</f>
        <v>0</v>
      </c>
      <c r="J23" s="57">
        <f t="shared" si="5"/>
        <v>0</v>
      </c>
      <c r="L23" s="68" t="s">
        <v>258</v>
      </c>
      <c r="M23" s="71" t="s">
        <v>259</v>
      </c>
      <c r="N23" s="54"/>
      <c r="O23" s="54"/>
      <c r="Q23" s="68">
        <v>846</v>
      </c>
      <c r="R23" s="68" t="s">
        <v>59</v>
      </c>
      <c r="S23" s="73">
        <v>166666.66666666666</v>
      </c>
      <c r="T23" s="73">
        <v>166666.66666666666</v>
      </c>
      <c r="U23" s="73">
        <v>166666.66666666666</v>
      </c>
      <c r="V23" s="73">
        <v>500000</v>
      </c>
      <c r="W23" s="54"/>
      <c r="Y23" s="180"/>
    </row>
    <row r="24" spans="2:25" s="47" customFormat="1" ht="33.950000000000003" customHeight="1" x14ac:dyDescent="0.2">
      <c r="B24" s="74" t="str">
        <f t="shared" si="3"/>
        <v>Mainstream provision (not unit)</v>
      </c>
      <c r="C24" s="104">
        <f>SUMIF(InputForm[Provision category],$B24,InputForm[Special provision fund investment in additional places])</f>
        <v>0</v>
      </c>
      <c r="D24" s="104">
        <f>SUMIF(InputForm[Provision category],$B24,InputForm[Other investment in additional places])</f>
        <v>0</v>
      </c>
      <c r="E24" s="104">
        <f>SUMIF(InputForm[Provision category],$B24,InputForm[Special provision fund investment in facilities])</f>
        <v>10000</v>
      </c>
      <c r="F24" s="104">
        <f>SUMIF(InputForm[Provision category],$B24,InputForm[Other investment in facilities])</f>
        <v>0</v>
      </c>
      <c r="G24" s="94">
        <f t="shared" si="4"/>
        <v>10000</v>
      </c>
      <c r="H24" s="103">
        <f>SUMIF(InputForm[Provision category],$B24,InputForm[Special provision fund additional planned places])</f>
        <v>5</v>
      </c>
      <c r="I24" s="103">
        <f>SUMIF(InputForm[Provision category],$B24,InputForm[Other investment additional planend places])</f>
        <v>0</v>
      </c>
      <c r="J24" s="57">
        <f t="shared" si="5"/>
        <v>5</v>
      </c>
      <c r="L24" s="68"/>
      <c r="M24" s="71" t="s">
        <v>260</v>
      </c>
      <c r="N24" s="54"/>
      <c r="O24" s="54"/>
      <c r="Q24" s="68">
        <v>801</v>
      </c>
      <c r="R24" s="68" t="s">
        <v>60</v>
      </c>
      <c r="S24" s="73">
        <v>840521.73342280777</v>
      </c>
      <c r="T24" s="73">
        <v>840521.73342280777</v>
      </c>
      <c r="U24" s="73">
        <v>840521.73342280777</v>
      </c>
      <c r="V24" s="73">
        <v>2521565.2002684232</v>
      </c>
      <c r="W24" s="54"/>
      <c r="Y24" s="180"/>
    </row>
    <row r="25" spans="2:25" s="47" customFormat="1" ht="33.950000000000003" customHeight="1" x14ac:dyDescent="0.2">
      <c r="B25" s="74" t="str">
        <f t="shared" si="3"/>
        <v>Special provision</v>
      </c>
      <c r="C25" s="104">
        <f>SUMIF(InputForm[Provision category],$B25,InputForm[Special provision fund investment in additional places])</f>
        <v>0</v>
      </c>
      <c r="D25" s="104">
        <f>SUMIF(InputForm[Provision category],$B25,InputForm[Other investment in additional places])</f>
        <v>0</v>
      </c>
      <c r="E25" s="104">
        <f>SUMIF(InputForm[Provision category],$B25,InputForm[Special provision fund investment in facilities])</f>
        <v>515000</v>
      </c>
      <c r="F25" s="104">
        <f>SUMIF(InputForm[Provision category],$B25,InputForm[Other investment in facilities])</f>
        <v>0</v>
      </c>
      <c r="G25" s="94">
        <f t="shared" si="4"/>
        <v>515000</v>
      </c>
      <c r="H25" s="103">
        <f>SUMIF(InputForm[Provision category],$B25,InputForm[Special provision fund additional planned places])</f>
        <v>45</v>
      </c>
      <c r="I25" s="103">
        <f>SUMIF(InputForm[Provision category],$B25,InputForm[Other investment additional planend places])</f>
        <v>0</v>
      </c>
      <c r="J25" s="57">
        <f t="shared" si="5"/>
        <v>45</v>
      </c>
      <c r="L25" s="68"/>
      <c r="M25" s="71" t="s">
        <v>261</v>
      </c>
      <c r="N25" s="54"/>
      <c r="O25" s="54"/>
      <c r="Q25" s="68">
        <v>305</v>
      </c>
      <c r="R25" s="68" t="s">
        <v>61</v>
      </c>
      <c r="S25" s="73">
        <v>865509.85486149474</v>
      </c>
      <c r="T25" s="73">
        <v>865509.85486149474</v>
      </c>
      <c r="U25" s="73">
        <v>865509.85486149474</v>
      </c>
      <c r="V25" s="73">
        <v>2596529.5645844843</v>
      </c>
      <c r="W25" s="54"/>
      <c r="Y25" s="180"/>
    </row>
    <row r="26" spans="2:25" s="47" customFormat="1" ht="33.950000000000003" customHeight="1" x14ac:dyDescent="0.2">
      <c r="B26" s="74" t="str">
        <f t="shared" si="3"/>
        <v>Special unit or resourced provision</v>
      </c>
      <c r="C26" s="104">
        <f>SUMIF(InputForm[Provision category],$B26,InputForm[Special provision fund investment in additional places])</f>
        <v>0</v>
      </c>
      <c r="D26" s="104">
        <f>SUMIF(InputForm[Provision category],$B26,InputForm[Other investment in additional places])</f>
        <v>0</v>
      </c>
      <c r="E26" s="104">
        <f>SUMIF(InputForm[Provision category],$B26,InputForm[Special provision fund investment in facilities])</f>
        <v>320000</v>
      </c>
      <c r="F26" s="104">
        <f>SUMIF(InputForm[Provision category],$B26,InputForm[Other investment in facilities])</f>
        <v>0</v>
      </c>
      <c r="G26" s="94">
        <f t="shared" si="4"/>
        <v>320000</v>
      </c>
      <c r="H26" s="103">
        <f>SUMIF(InputForm[Provision category],$B26,InputForm[Special provision fund additional planned places])</f>
        <v>13</v>
      </c>
      <c r="I26" s="103">
        <f>SUMIF(InputForm[Provision category],$B26,InputForm[Other investment additional planend places])</f>
        <v>0</v>
      </c>
      <c r="J26" s="57">
        <f t="shared" si="5"/>
        <v>13</v>
      </c>
      <c r="L26" s="75"/>
      <c r="M26" s="90"/>
      <c r="N26" s="54"/>
      <c r="O26" s="54"/>
      <c r="Q26" s="68">
        <v>825</v>
      </c>
      <c r="R26" s="68" t="s">
        <v>62</v>
      </c>
      <c r="S26" s="73">
        <v>824492.3526082515</v>
      </c>
      <c r="T26" s="73">
        <v>824492.3526082515</v>
      </c>
      <c r="U26" s="73">
        <v>824492.3526082515</v>
      </c>
      <c r="V26" s="73">
        <v>2473477.0578247546</v>
      </c>
      <c r="W26" s="54"/>
      <c r="Y26" s="180"/>
    </row>
    <row r="27" spans="2:25" s="47" customFormat="1" ht="33.950000000000003" customHeight="1" x14ac:dyDescent="0.2">
      <c r="B27" s="74" t="str">
        <f t="shared" si="3"/>
        <v>Other</v>
      </c>
      <c r="C27" s="104">
        <f>SUMIF(InputForm[Provision category],$B27,InputForm[Special provision fund investment in additional places])</f>
        <v>0</v>
      </c>
      <c r="D27" s="104">
        <f>SUMIF(InputForm[Provision category],$B27,InputForm[Other investment in additional places])</f>
        <v>0</v>
      </c>
      <c r="E27" s="104">
        <f>SUMIF(InputForm[Provision category],$B27,InputForm[Special provision fund investment in facilities])</f>
        <v>0</v>
      </c>
      <c r="F27" s="104">
        <f>SUMIF(InputForm[Provision category],$B27,InputForm[Other investment in facilities])</f>
        <v>0</v>
      </c>
      <c r="G27" s="94">
        <f t="shared" si="4"/>
        <v>0</v>
      </c>
      <c r="H27" s="103">
        <f>SUMIF(InputForm[Provision category],$B27,InputForm[Special provision fund additional planned places])</f>
        <v>0</v>
      </c>
      <c r="I27" s="103">
        <f>SUMIF(InputForm[Provision category],$B27,InputForm[Other investment additional planend places])</f>
        <v>0</v>
      </c>
      <c r="J27" s="57">
        <f t="shared" si="5"/>
        <v>0</v>
      </c>
      <c r="L27" s="90"/>
      <c r="M27" s="90"/>
      <c r="N27" s="54"/>
      <c r="O27" s="54"/>
      <c r="Q27" s="68">
        <v>351</v>
      </c>
      <c r="R27" s="68" t="s">
        <v>63</v>
      </c>
      <c r="S27" s="73">
        <v>194899.46392859714</v>
      </c>
      <c r="T27" s="73">
        <v>194899.46392859714</v>
      </c>
      <c r="U27" s="73">
        <v>194899.46392859714</v>
      </c>
      <c r="V27" s="73">
        <v>584698.39178579138</v>
      </c>
      <c r="W27" s="54"/>
      <c r="Y27" s="180"/>
    </row>
    <row r="28" spans="2:25" s="47" customFormat="1" ht="33.950000000000003" customHeight="1" x14ac:dyDescent="0.2">
      <c r="B28" s="58" t="s">
        <v>11</v>
      </c>
      <c r="C28" s="59">
        <f t="shared" ref="C28:J28" si="6">SUM(C22:C27)</f>
        <v>0</v>
      </c>
      <c r="D28" s="59">
        <f t="shared" si="6"/>
        <v>0</v>
      </c>
      <c r="E28" s="59">
        <f t="shared" si="6"/>
        <v>845000</v>
      </c>
      <c r="F28" s="59">
        <f t="shared" si="6"/>
        <v>0</v>
      </c>
      <c r="G28" s="59">
        <f t="shared" si="6"/>
        <v>845000</v>
      </c>
      <c r="H28" s="64">
        <f t="shared" si="6"/>
        <v>63</v>
      </c>
      <c r="I28" s="64">
        <f t="shared" si="6"/>
        <v>0</v>
      </c>
      <c r="J28" s="60">
        <f t="shared" si="6"/>
        <v>63</v>
      </c>
      <c r="L28" s="90"/>
      <c r="M28" s="90"/>
      <c r="N28" s="54"/>
      <c r="O28" s="54"/>
      <c r="Q28" s="68">
        <v>381</v>
      </c>
      <c r="R28" s="68" t="s">
        <v>64</v>
      </c>
      <c r="S28" s="73">
        <v>166666.66666666666</v>
      </c>
      <c r="T28" s="73">
        <v>166666.66666666666</v>
      </c>
      <c r="U28" s="73">
        <v>166666.66666666666</v>
      </c>
      <c r="V28" s="73">
        <v>500000</v>
      </c>
      <c r="W28" s="54"/>
      <c r="Y28" s="180"/>
    </row>
    <row r="29" spans="2:25" s="47" customFormat="1" ht="33.950000000000003" customHeight="1" x14ac:dyDescent="0.25">
      <c r="B29" s="46"/>
      <c r="C29" s="52"/>
      <c r="D29" s="52"/>
      <c r="E29" s="52"/>
      <c r="F29" s="52"/>
      <c r="G29" s="52"/>
      <c r="H29" s="52"/>
      <c r="I29" s="52"/>
      <c r="J29" s="52"/>
      <c r="L29" s="172" t="s">
        <v>235</v>
      </c>
      <c r="M29" s="90"/>
      <c r="N29" s="54"/>
      <c r="O29" s="54"/>
      <c r="Q29" s="68">
        <v>873</v>
      </c>
      <c r="R29" s="68" t="s">
        <v>65</v>
      </c>
      <c r="S29" s="73">
        <v>832763.4242496182</v>
      </c>
      <c r="T29" s="73">
        <v>832763.4242496182</v>
      </c>
      <c r="U29" s="73">
        <v>832763.4242496182</v>
      </c>
      <c r="V29" s="73">
        <v>2498290.2727488545</v>
      </c>
      <c r="W29" s="54"/>
      <c r="Y29" s="180"/>
    </row>
    <row r="30" spans="2:25" s="47" customFormat="1" ht="33.950000000000003" customHeight="1" x14ac:dyDescent="0.2">
      <c r="B30" s="46"/>
      <c r="C30" s="52"/>
      <c r="D30" s="52"/>
      <c r="E30" s="52"/>
      <c r="F30" s="52"/>
      <c r="G30" s="52"/>
      <c r="H30" s="52"/>
      <c r="I30" s="52"/>
      <c r="J30" s="52"/>
      <c r="L30" s="173" t="s">
        <v>238</v>
      </c>
      <c r="M30" s="90"/>
      <c r="N30" s="54"/>
      <c r="O30" s="54"/>
      <c r="Q30" s="68">
        <v>202</v>
      </c>
      <c r="R30" s="68" t="s">
        <v>66</v>
      </c>
      <c r="S30" s="73">
        <v>437500.27595702303</v>
      </c>
      <c r="T30" s="73">
        <v>437500.27595702297</v>
      </c>
      <c r="U30" s="73">
        <v>437500.27595702297</v>
      </c>
      <c r="V30" s="73">
        <v>1312500.8278710688</v>
      </c>
      <c r="W30" s="54"/>
      <c r="Y30" s="180"/>
    </row>
    <row r="31" spans="2:25" s="47" customFormat="1" ht="33.950000000000003" customHeight="1" x14ac:dyDescent="0.2">
      <c r="B31" s="46"/>
      <c r="C31" s="52"/>
      <c r="D31" s="52"/>
      <c r="E31" s="52"/>
      <c r="F31" s="52"/>
      <c r="G31" s="52"/>
      <c r="H31" s="52"/>
      <c r="I31" s="52"/>
      <c r="J31" s="52"/>
      <c r="L31" s="173" t="s">
        <v>241</v>
      </c>
      <c r="M31" s="90"/>
      <c r="N31" s="54"/>
      <c r="O31" s="54"/>
      <c r="Q31" s="68">
        <v>823</v>
      </c>
      <c r="R31" s="68" t="s">
        <v>67</v>
      </c>
      <c r="S31" s="73">
        <v>549726.91843168635</v>
      </c>
      <c r="T31" s="73">
        <v>549726.91843168635</v>
      </c>
      <c r="U31" s="73">
        <v>549726.91843168635</v>
      </c>
      <c r="V31" s="73">
        <v>1649180.7552950589</v>
      </c>
      <c r="W31" s="54"/>
      <c r="Y31" s="180"/>
    </row>
    <row r="32" spans="2:25" s="47" customFormat="1" ht="33.950000000000003" customHeight="1" x14ac:dyDescent="0.2">
      <c r="B32" s="46"/>
      <c r="C32" s="52"/>
      <c r="D32" s="52"/>
      <c r="E32" s="52"/>
      <c r="F32" s="52"/>
      <c r="G32" s="52"/>
      <c r="H32" s="52"/>
      <c r="I32" s="52"/>
      <c r="J32" s="52"/>
      <c r="L32" s="173" t="s">
        <v>245</v>
      </c>
      <c r="M32" s="90"/>
      <c r="N32" s="54"/>
      <c r="O32" s="54"/>
      <c r="P32" s="48"/>
      <c r="Q32" s="68">
        <v>895</v>
      </c>
      <c r="R32" s="68" t="s">
        <v>68</v>
      </c>
      <c r="S32" s="73">
        <v>197896.64242186284</v>
      </c>
      <c r="T32" s="73">
        <v>197896.64242186284</v>
      </c>
      <c r="U32" s="73">
        <v>197896.64242186284</v>
      </c>
      <c r="V32" s="73">
        <v>593689.92726558854</v>
      </c>
      <c r="W32" s="54"/>
      <c r="X32" s="48"/>
      <c r="Y32" s="180"/>
    </row>
    <row r="33" spans="2:25" s="48" customFormat="1" ht="33.950000000000003" customHeight="1" x14ac:dyDescent="0.2">
      <c r="B33" s="46"/>
      <c r="C33" s="52"/>
      <c r="D33" s="52"/>
      <c r="E33" s="52"/>
      <c r="F33" s="52"/>
      <c r="G33" s="52"/>
      <c r="H33" s="52"/>
      <c r="I33" s="52"/>
      <c r="J33" s="52"/>
      <c r="L33" s="174" t="s">
        <v>252</v>
      </c>
      <c r="M33" s="90"/>
      <c r="N33" s="54"/>
      <c r="O33" s="54"/>
      <c r="P33" s="46"/>
      <c r="Q33" s="68">
        <v>896</v>
      </c>
      <c r="R33" s="68" t="s">
        <v>69</v>
      </c>
      <c r="S33" s="73">
        <v>180458.82300225794</v>
      </c>
      <c r="T33" s="73">
        <v>180458.82300225794</v>
      </c>
      <c r="U33" s="73">
        <v>180458.82300225794</v>
      </c>
      <c r="V33" s="73">
        <v>541376.46900677378</v>
      </c>
      <c r="W33" s="54"/>
      <c r="X33" s="46"/>
      <c r="Y33" s="49"/>
    </row>
    <row r="34" spans="2:25" s="46" customFormat="1" ht="33.950000000000003" customHeight="1" x14ac:dyDescent="0.2">
      <c r="C34" s="52"/>
      <c r="D34" s="52"/>
      <c r="E34" s="52"/>
      <c r="F34" s="52"/>
      <c r="G34" s="52"/>
      <c r="H34" s="52"/>
      <c r="I34" s="52"/>
      <c r="J34" s="52"/>
      <c r="L34" s="173" t="s">
        <v>210</v>
      </c>
      <c r="M34" s="90"/>
      <c r="N34" s="54"/>
      <c r="O34" s="54"/>
      <c r="Q34" s="68">
        <v>908</v>
      </c>
      <c r="R34" s="68" t="s">
        <v>70</v>
      </c>
      <c r="S34" s="73">
        <v>637771.80633185047</v>
      </c>
      <c r="T34" s="73">
        <v>637771.80633185047</v>
      </c>
      <c r="U34" s="73">
        <v>637771.80633185047</v>
      </c>
      <c r="V34" s="73">
        <v>1913315.4189955513</v>
      </c>
      <c r="W34" s="54"/>
      <c r="Y34" s="179"/>
    </row>
    <row r="35" spans="2:25" s="46" customFormat="1" ht="33.950000000000003" customHeight="1" x14ac:dyDescent="0.2">
      <c r="C35" s="52"/>
      <c r="D35" s="52"/>
      <c r="E35" s="52"/>
      <c r="F35" s="52"/>
      <c r="G35" s="52"/>
      <c r="H35" s="52"/>
      <c r="I35" s="52"/>
      <c r="J35" s="52"/>
      <c r="L35" s="173" t="s">
        <v>258</v>
      </c>
      <c r="M35" s="90"/>
      <c r="N35" s="54"/>
      <c r="O35" s="54"/>
      <c r="Q35" s="68">
        <v>840</v>
      </c>
      <c r="R35" s="68" t="s">
        <v>71</v>
      </c>
      <c r="S35" s="73">
        <v>430929.70913124701</v>
      </c>
      <c r="T35" s="73">
        <v>430929.70913124667</v>
      </c>
      <c r="U35" s="73">
        <v>430929.70913124667</v>
      </c>
      <c r="V35" s="73">
        <v>1292789.12739374</v>
      </c>
      <c r="W35" s="54"/>
      <c r="Y35" s="179"/>
    </row>
    <row r="36" spans="2:25" s="46" customFormat="1" ht="33.950000000000003" customHeight="1" x14ac:dyDescent="0.2">
      <c r="C36" s="52"/>
      <c r="D36" s="52"/>
      <c r="E36" s="52"/>
      <c r="F36" s="52"/>
      <c r="G36" s="52"/>
      <c r="H36" s="52"/>
      <c r="I36" s="52"/>
      <c r="J36" s="52"/>
      <c r="L36" s="90"/>
      <c r="M36" s="90"/>
      <c r="N36" s="54"/>
      <c r="O36" s="54"/>
      <c r="Q36" s="68">
        <v>331</v>
      </c>
      <c r="R36" s="68" t="s">
        <v>72</v>
      </c>
      <c r="S36" s="73">
        <v>775574.390604952</v>
      </c>
      <c r="T36" s="73">
        <v>775574.390604952</v>
      </c>
      <c r="U36" s="73">
        <v>775574.390604952</v>
      </c>
      <c r="V36" s="73">
        <v>2326723.1718148561</v>
      </c>
      <c r="W36" s="54"/>
      <c r="Y36" s="179"/>
    </row>
    <row r="37" spans="2:25" s="46" customFormat="1" ht="33.950000000000003" customHeight="1" x14ac:dyDescent="0.2">
      <c r="C37" s="52"/>
      <c r="D37" s="52"/>
      <c r="E37" s="52"/>
      <c r="F37" s="52"/>
      <c r="G37" s="52"/>
      <c r="H37" s="52"/>
      <c r="I37" s="52"/>
      <c r="J37" s="52"/>
      <c r="L37" s="90"/>
      <c r="M37" s="90"/>
      <c r="N37" s="54"/>
      <c r="O37" s="54"/>
      <c r="Q37" s="68">
        <v>306</v>
      </c>
      <c r="R37" s="68" t="s">
        <v>73</v>
      </c>
      <c r="S37" s="73">
        <v>968854.59185642342</v>
      </c>
      <c r="T37" s="73">
        <v>968854.59185642342</v>
      </c>
      <c r="U37" s="73">
        <v>968854.59185642342</v>
      </c>
      <c r="V37" s="73">
        <v>2906563.7755692704</v>
      </c>
      <c r="W37" s="54"/>
      <c r="Y37" s="179"/>
    </row>
    <row r="38" spans="2:25" s="46" customFormat="1" ht="33.950000000000003" customHeight="1" x14ac:dyDescent="0.25">
      <c r="C38" s="52"/>
      <c r="D38" s="52"/>
      <c r="E38" s="52"/>
      <c r="F38" s="52"/>
      <c r="G38" s="52"/>
      <c r="H38" s="52"/>
      <c r="I38" s="52"/>
      <c r="J38" s="52"/>
      <c r="L38" s="175" t="s">
        <v>217</v>
      </c>
      <c r="M38" s="90"/>
      <c r="N38" s="54"/>
      <c r="O38" s="54"/>
      <c r="Q38" s="68">
        <v>909</v>
      </c>
      <c r="R38" s="68" t="s">
        <v>74</v>
      </c>
      <c r="S38" s="73">
        <v>166666.66666666666</v>
      </c>
      <c r="T38" s="73">
        <v>166666.66666666666</v>
      </c>
      <c r="U38" s="73">
        <v>166666.66666666666</v>
      </c>
      <c r="V38" s="73">
        <v>500000</v>
      </c>
      <c r="W38" s="54"/>
      <c r="Y38" s="179"/>
    </row>
    <row r="39" spans="2:25" s="46" customFormat="1" ht="33.950000000000003" customHeight="1" x14ac:dyDescent="0.2">
      <c r="C39" s="52"/>
      <c r="D39" s="52"/>
      <c r="E39" s="52"/>
      <c r="F39" s="52"/>
      <c r="G39" s="52"/>
      <c r="H39" s="52"/>
      <c r="I39" s="52"/>
      <c r="J39" s="52"/>
      <c r="L39" s="176" t="s">
        <v>218</v>
      </c>
      <c r="M39" s="90"/>
      <c r="N39" s="54"/>
      <c r="O39" s="54"/>
      <c r="Q39" s="68">
        <v>841</v>
      </c>
      <c r="R39" s="68" t="s">
        <v>75</v>
      </c>
      <c r="S39" s="73">
        <v>166666.66666666666</v>
      </c>
      <c r="T39" s="73">
        <v>166666.66666666666</v>
      </c>
      <c r="U39" s="73">
        <v>166666.66666666666</v>
      </c>
      <c r="V39" s="73">
        <v>500000</v>
      </c>
      <c r="W39" s="54"/>
      <c r="Y39" s="179"/>
    </row>
    <row r="40" spans="2:25" s="46" customFormat="1" ht="33.950000000000003" customHeight="1" x14ac:dyDescent="0.2">
      <c r="C40" s="52"/>
      <c r="D40" s="52"/>
      <c r="E40" s="52"/>
      <c r="F40" s="52"/>
      <c r="G40" s="52"/>
      <c r="H40" s="52"/>
      <c r="I40" s="52"/>
      <c r="J40" s="52"/>
      <c r="L40" s="176" t="s">
        <v>279</v>
      </c>
      <c r="M40" s="90"/>
      <c r="N40" s="54"/>
      <c r="O40" s="54"/>
      <c r="Q40" s="68">
        <v>831</v>
      </c>
      <c r="R40" s="68" t="s">
        <v>76</v>
      </c>
      <c r="S40" s="73">
        <v>275162.23043247027</v>
      </c>
      <c r="T40" s="73">
        <v>275162.23043247027</v>
      </c>
      <c r="U40" s="73">
        <v>275162.23043247027</v>
      </c>
      <c r="V40" s="73">
        <v>825486.69129741087</v>
      </c>
      <c r="W40" s="54"/>
      <c r="Y40" s="179"/>
    </row>
    <row r="41" spans="2:25" s="46" customFormat="1" ht="33.950000000000003" customHeight="1" x14ac:dyDescent="0.2">
      <c r="C41" s="52"/>
      <c r="D41" s="52"/>
      <c r="E41" s="52"/>
      <c r="F41" s="52"/>
      <c r="G41" s="52"/>
      <c r="H41" s="52"/>
      <c r="I41" s="52"/>
      <c r="J41" s="52"/>
      <c r="L41" s="176" t="s">
        <v>280</v>
      </c>
      <c r="M41" s="90"/>
      <c r="N41" s="54"/>
      <c r="O41" s="54"/>
      <c r="Q41" s="68">
        <v>830</v>
      </c>
      <c r="R41" s="68" t="s">
        <v>77</v>
      </c>
      <c r="S41" s="73">
        <v>427606.30559044698</v>
      </c>
      <c r="T41" s="73">
        <v>427606.30559044698</v>
      </c>
      <c r="U41" s="73">
        <v>427606.30559044698</v>
      </c>
      <c r="V41" s="73">
        <v>1282818.9167713409</v>
      </c>
      <c r="W41" s="54"/>
      <c r="Y41" s="179"/>
    </row>
    <row r="42" spans="2:25" s="46" customFormat="1" ht="33.950000000000003" customHeight="1" x14ac:dyDescent="0.2">
      <c r="C42" s="52"/>
      <c r="D42" s="52"/>
      <c r="E42" s="52"/>
      <c r="F42" s="52"/>
      <c r="G42" s="52"/>
      <c r="H42" s="52"/>
      <c r="I42" s="52"/>
      <c r="J42" s="52"/>
      <c r="L42" s="176" t="s">
        <v>281</v>
      </c>
      <c r="M42" s="90"/>
      <c r="N42" s="54"/>
      <c r="O42" s="54"/>
      <c r="Q42" s="68">
        <v>878</v>
      </c>
      <c r="R42" s="68" t="s">
        <v>78</v>
      </c>
      <c r="S42" s="73">
        <v>749284.51391679223</v>
      </c>
      <c r="T42" s="73">
        <v>749284.51391679223</v>
      </c>
      <c r="U42" s="73">
        <v>749284.51391679223</v>
      </c>
      <c r="V42" s="73">
        <v>2247853.5417503766</v>
      </c>
      <c r="W42" s="54"/>
      <c r="Y42" s="179"/>
    </row>
    <row r="43" spans="2:25" s="46" customFormat="1" ht="33.950000000000003" customHeight="1" x14ac:dyDescent="0.2">
      <c r="C43" s="52"/>
      <c r="D43" s="52"/>
      <c r="E43" s="52"/>
      <c r="F43" s="52"/>
      <c r="G43" s="52"/>
      <c r="H43" s="52"/>
      <c r="I43" s="52"/>
      <c r="J43" s="52"/>
      <c r="L43" s="176" t="s">
        <v>282</v>
      </c>
      <c r="M43" s="90"/>
      <c r="N43" s="54"/>
      <c r="O43" s="54"/>
      <c r="Q43" s="68">
        <v>371</v>
      </c>
      <c r="R43" s="68" t="s">
        <v>79</v>
      </c>
      <c r="S43" s="73">
        <v>166666.66666666666</v>
      </c>
      <c r="T43" s="73">
        <v>166666.66666666666</v>
      </c>
      <c r="U43" s="73">
        <v>166666.66666666666</v>
      </c>
      <c r="V43" s="73">
        <v>500000</v>
      </c>
      <c r="W43" s="54"/>
      <c r="Y43" s="179"/>
    </row>
    <row r="44" spans="2:25" s="46" customFormat="1" ht="33.950000000000003" customHeight="1" x14ac:dyDescent="0.2">
      <c r="C44" s="52"/>
      <c r="D44" s="52"/>
      <c r="E44" s="52"/>
      <c r="F44" s="52"/>
      <c r="G44" s="52"/>
      <c r="H44" s="52"/>
      <c r="I44" s="52"/>
      <c r="J44" s="52"/>
      <c r="L44" s="176" t="s">
        <v>284</v>
      </c>
      <c r="M44" s="90"/>
      <c r="N44" s="54"/>
      <c r="O44" s="54"/>
      <c r="Q44" s="68">
        <v>835</v>
      </c>
      <c r="R44" s="68" t="s">
        <v>80</v>
      </c>
      <c r="S44" s="73">
        <v>338317.61126210442</v>
      </c>
      <c r="T44" s="73">
        <v>338317.61126210442</v>
      </c>
      <c r="U44" s="73">
        <v>338317.61126210442</v>
      </c>
      <c r="V44" s="73">
        <v>1014952.8337863133</v>
      </c>
      <c r="W44" s="54"/>
      <c r="Y44" s="179"/>
    </row>
    <row r="45" spans="2:25" s="46" customFormat="1" ht="33.950000000000003" customHeight="1" x14ac:dyDescent="0.2">
      <c r="C45" s="52"/>
      <c r="D45" s="52"/>
      <c r="E45" s="52"/>
      <c r="F45" s="52"/>
      <c r="G45" s="52"/>
      <c r="H45" s="52"/>
      <c r="I45" s="52"/>
      <c r="J45" s="52"/>
      <c r="L45" s="176" t="s">
        <v>283</v>
      </c>
      <c r="M45" s="90"/>
      <c r="N45" s="54"/>
      <c r="O45" s="54"/>
      <c r="Q45" s="68">
        <v>332</v>
      </c>
      <c r="R45" s="68" t="s">
        <v>81</v>
      </c>
      <c r="S45" s="73">
        <v>243843.36381614945</v>
      </c>
      <c r="T45" s="73">
        <v>243843.36381614945</v>
      </c>
      <c r="U45" s="73">
        <v>243843.36381614945</v>
      </c>
      <c r="V45" s="73">
        <v>731530.09144844837</v>
      </c>
      <c r="W45" s="54"/>
      <c r="Y45" s="179"/>
    </row>
    <row r="46" spans="2:25" s="46" customFormat="1" ht="33.950000000000003" customHeight="1" x14ac:dyDescent="0.2">
      <c r="C46" s="52"/>
      <c r="D46" s="52"/>
      <c r="E46" s="52"/>
      <c r="F46" s="52"/>
      <c r="G46" s="52"/>
      <c r="H46" s="52"/>
      <c r="I46" s="52"/>
      <c r="J46" s="52"/>
      <c r="L46" s="176" t="s">
        <v>285</v>
      </c>
      <c r="M46" s="90"/>
      <c r="N46" s="54"/>
      <c r="O46" s="54"/>
      <c r="Q46" s="68">
        <v>307</v>
      </c>
      <c r="R46" s="68" t="s">
        <v>82</v>
      </c>
      <c r="S46" s="73">
        <v>480478.43837408518</v>
      </c>
      <c r="T46" s="73">
        <v>480478.43837408518</v>
      </c>
      <c r="U46" s="73">
        <v>480478.43837408518</v>
      </c>
      <c r="V46" s="73">
        <v>1441435.3151222556</v>
      </c>
      <c r="W46" s="54"/>
      <c r="Y46" s="179"/>
    </row>
    <row r="47" spans="2:25" s="46" customFormat="1" ht="33.950000000000003" customHeight="1" x14ac:dyDescent="0.2">
      <c r="C47" s="52"/>
      <c r="D47" s="52"/>
      <c r="E47" s="52"/>
      <c r="F47" s="52"/>
      <c r="G47" s="52"/>
      <c r="H47" s="52"/>
      <c r="I47" s="52"/>
      <c r="J47" s="52"/>
      <c r="L47" s="90"/>
      <c r="M47" s="90"/>
      <c r="N47" s="54"/>
      <c r="O47" s="54"/>
      <c r="Q47" s="68">
        <v>811</v>
      </c>
      <c r="R47" s="68" t="s">
        <v>83</v>
      </c>
      <c r="S47" s="73">
        <v>166666.66666666666</v>
      </c>
      <c r="T47" s="73">
        <v>166666.66666666666</v>
      </c>
      <c r="U47" s="73">
        <v>166666.66666666666</v>
      </c>
      <c r="V47" s="73">
        <v>500000</v>
      </c>
      <c r="W47" s="54"/>
      <c r="Y47" s="179"/>
    </row>
    <row r="48" spans="2:25" s="46" customFormat="1" ht="33.950000000000003" customHeight="1" x14ac:dyDescent="0.2">
      <c r="C48" s="52"/>
      <c r="D48" s="52"/>
      <c r="E48" s="52"/>
      <c r="F48" s="52"/>
      <c r="G48" s="52"/>
      <c r="H48" s="52"/>
      <c r="I48" s="52"/>
      <c r="J48" s="52"/>
      <c r="L48" s="90"/>
      <c r="M48" s="90"/>
      <c r="N48" s="54"/>
      <c r="O48" s="54"/>
      <c r="Q48" s="68">
        <v>845</v>
      </c>
      <c r="R48" s="68" t="s">
        <v>84</v>
      </c>
      <c r="S48" s="73">
        <v>603659.26686731819</v>
      </c>
      <c r="T48" s="73">
        <v>603659.26686731819</v>
      </c>
      <c r="U48" s="73">
        <v>603659.26686731819</v>
      </c>
      <c r="V48" s="73">
        <v>1810977.8006019546</v>
      </c>
      <c r="W48" s="54"/>
      <c r="Y48" s="179"/>
    </row>
    <row r="49" spans="3:25" s="46" customFormat="1" ht="33.950000000000003" customHeight="1" x14ac:dyDescent="0.2">
      <c r="C49" s="52"/>
      <c r="D49" s="52"/>
      <c r="E49" s="52"/>
      <c r="F49" s="52"/>
      <c r="G49" s="52"/>
      <c r="H49" s="52"/>
      <c r="I49" s="52"/>
      <c r="J49" s="52"/>
      <c r="L49" s="90"/>
      <c r="M49" s="90"/>
      <c r="N49" s="54"/>
      <c r="O49" s="54"/>
      <c r="Q49" s="68">
        <v>308</v>
      </c>
      <c r="R49" s="68" t="s">
        <v>85</v>
      </c>
      <c r="S49" s="73">
        <v>851655.2218305649</v>
      </c>
      <c r="T49" s="73">
        <v>851655.2218305649</v>
      </c>
      <c r="U49" s="73">
        <v>851655.2218305649</v>
      </c>
      <c r="V49" s="73">
        <v>2554965.6654916946</v>
      </c>
      <c r="W49" s="54"/>
      <c r="Y49" s="179"/>
    </row>
    <row r="50" spans="3:25" s="46" customFormat="1" ht="33.950000000000003" customHeight="1" x14ac:dyDescent="0.2">
      <c r="C50" s="52"/>
      <c r="D50" s="52"/>
      <c r="E50" s="52"/>
      <c r="F50" s="52"/>
      <c r="G50" s="52"/>
      <c r="H50" s="52"/>
      <c r="I50" s="52"/>
      <c r="J50" s="52"/>
      <c r="L50" s="90"/>
      <c r="M50" s="90"/>
      <c r="N50" s="54"/>
      <c r="O50" s="54"/>
      <c r="Q50" s="68">
        <v>881</v>
      </c>
      <c r="R50" s="68" t="s">
        <v>86</v>
      </c>
      <c r="S50" s="73">
        <v>1916012.569778475</v>
      </c>
      <c r="T50" s="73">
        <v>1916012.569778475</v>
      </c>
      <c r="U50" s="73">
        <v>1916012.569778475</v>
      </c>
      <c r="V50" s="73">
        <v>5748037.7093354249</v>
      </c>
      <c r="W50" s="54"/>
      <c r="Y50" s="179"/>
    </row>
    <row r="51" spans="3:25" s="46" customFormat="1" ht="33.950000000000003" customHeight="1" x14ac:dyDescent="0.2">
      <c r="C51" s="52"/>
      <c r="D51" s="52"/>
      <c r="E51" s="52"/>
      <c r="F51" s="52"/>
      <c r="G51" s="52"/>
      <c r="H51" s="52"/>
      <c r="I51" s="52"/>
      <c r="J51" s="52"/>
      <c r="L51" s="90"/>
      <c r="M51" s="90"/>
      <c r="N51" s="54"/>
      <c r="O51" s="54"/>
      <c r="Q51" s="68">
        <v>390</v>
      </c>
      <c r="R51" s="68" t="s">
        <v>87</v>
      </c>
      <c r="S51" s="73">
        <v>166666.66666666666</v>
      </c>
      <c r="T51" s="73">
        <v>166666.66666666666</v>
      </c>
      <c r="U51" s="73">
        <v>166666.66666666666</v>
      </c>
      <c r="V51" s="73">
        <v>500000</v>
      </c>
      <c r="W51" s="54"/>
      <c r="Y51" s="179"/>
    </row>
    <row r="52" spans="3:25" s="46" customFormat="1" ht="33.950000000000003" customHeight="1" x14ac:dyDescent="0.2">
      <c r="C52" s="52"/>
      <c r="D52" s="52"/>
      <c r="E52" s="52"/>
      <c r="F52" s="52"/>
      <c r="G52" s="52"/>
      <c r="H52" s="52"/>
      <c r="I52" s="52"/>
      <c r="J52" s="52"/>
      <c r="L52" s="90"/>
      <c r="M52" s="90"/>
      <c r="N52" s="54"/>
      <c r="O52" s="54"/>
      <c r="Q52" s="68">
        <v>916</v>
      </c>
      <c r="R52" s="68" t="s">
        <v>88</v>
      </c>
      <c r="S52" s="73">
        <v>650092.02151397744</v>
      </c>
      <c r="T52" s="73">
        <v>650092.02151397744</v>
      </c>
      <c r="U52" s="73">
        <v>650092.02151397744</v>
      </c>
      <c r="V52" s="73">
        <v>1950276.0645419322</v>
      </c>
      <c r="W52" s="54"/>
      <c r="Y52" s="179"/>
    </row>
    <row r="53" spans="3:25" s="46" customFormat="1" ht="33.950000000000003" customHeight="1" x14ac:dyDescent="0.2">
      <c r="C53" s="52"/>
      <c r="D53" s="52"/>
      <c r="E53" s="52"/>
      <c r="F53" s="52"/>
      <c r="G53" s="52"/>
      <c r="H53" s="52"/>
      <c r="I53" s="52"/>
      <c r="J53" s="52"/>
      <c r="L53" s="90"/>
      <c r="M53" s="90"/>
      <c r="N53" s="54"/>
      <c r="O53" s="54"/>
      <c r="Q53" s="68">
        <v>203</v>
      </c>
      <c r="R53" s="68" t="s">
        <v>89</v>
      </c>
      <c r="S53" s="73">
        <v>680999.36977144785</v>
      </c>
      <c r="T53" s="73">
        <v>680999.36977144785</v>
      </c>
      <c r="U53" s="73">
        <v>680999.36977144785</v>
      </c>
      <c r="V53" s="73">
        <v>2042998.1093143434</v>
      </c>
      <c r="W53" s="54"/>
      <c r="Y53" s="179"/>
    </row>
    <row r="54" spans="3:25" s="46" customFormat="1" ht="33.950000000000003" customHeight="1" x14ac:dyDescent="0.2">
      <c r="C54" s="52"/>
      <c r="D54" s="52"/>
      <c r="E54" s="52"/>
      <c r="F54" s="52"/>
      <c r="G54" s="52"/>
      <c r="H54" s="52"/>
      <c r="I54" s="52"/>
      <c r="J54" s="52"/>
      <c r="L54" s="90"/>
      <c r="M54" s="90"/>
      <c r="N54" s="54"/>
      <c r="O54" s="54"/>
      <c r="Q54" s="68">
        <v>204</v>
      </c>
      <c r="R54" s="68" t="s">
        <v>90</v>
      </c>
      <c r="S54" s="73">
        <v>662722.26446519722</v>
      </c>
      <c r="T54" s="73">
        <v>662722.26446519722</v>
      </c>
      <c r="U54" s="73">
        <v>662722.26446519722</v>
      </c>
      <c r="V54" s="73">
        <v>1988166.7933955917</v>
      </c>
      <c r="W54" s="54"/>
      <c r="Y54" s="179"/>
    </row>
    <row r="55" spans="3:25" s="46" customFormat="1" ht="33.950000000000003" customHeight="1" x14ac:dyDescent="0.2">
      <c r="C55" s="52"/>
      <c r="D55" s="52"/>
      <c r="E55" s="52"/>
      <c r="F55" s="52"/>
      <c r="G55" s="52"/>
      <c r="H55" s="52"/>
      <c r="I55" s="52"/>
      <c r="J55" s="52"/>
      <c r="L55" s="90"/>
      <c r="M55" s="90"/>
      <c r="N55" s="54"/>
      <c r="O55" s="54"/>
      <c r="Q55" s="68">
        <v>876</v>
      </c>
      <c r="R55" s="68" t="s">
        <v>91</v>
      </c>
      <c r="S55" s="73">
        <v>166666.66666666666</v>
      </c>
      <c r="T55" s="73">
        <v>166666.66666666666</v>
      </c>
      <c r="U55" s="73">
        <v>166666.66666666666</v>
      </c>
      <c r="V55" s="73">
        <v>500000</v>
      </c>
      <c r="W55" s="54"/>
      <c r="Y55" s="179"/>
    </row>
    <row r="56" spans="3:25" s="46" customFormat="1" ht="33.950000000000003" customHeight="1" x14ac:dyDescent="0.2">
      <c r="C56" s="52"/>
      <c r="D56" s="52"/>
      <c r="E56" s="52"/>
      <c r="F56" s="52"/>
      <c r="G56" s="52"/>
      <c r="H56" s="52"/>
      <c r="I56" s="52"/>
      <c r="J56" s="52"/>
      <c r="L56" s="90"/>
      <c r="M56" s="90"/>
      <c r="N56" s="54"/>
      <c r="O56" s="54"/>
      <c r="Q56" s="68">
        <v>205</v>
      </c>
      <c r="R56" s="68" t="s">
        <v>92</v>
      </c>
      <c r="S56" s="73">
        <v>166666.66666666666</v>
      </c>
      <c r="T56" s="73">
        <v>166666.66666666666</v>
      </c>
      <c r="U56" s="73">
        <v>166666.66666666666</v>
      </c>
      <c r="V56" s="73">
        <v>500000</v>
      </c>
      <c r="W56" s="54"/>
      <c r="Y56" s="179"/>
    </row>
    <row r="57" spans="3:25" s="46" customFormat="1" ht="33.950000000000003" customHeight="1" x14ac:dyDescent="0.2">
      <c r="C57" s="52"/>
      <c r="D57" s="52"/>
      <c r="E57" s="52"/>
      <c r="F57" s="52"/>
      <c r="G57" s="52"/>
      <c r="H57" s="52"/>
      <c r="I57" s="52"/>
      <c r="J57" s="52"/>
      <c r="L57" s="90"/>
      <c r="M57" s="90"/>
      <c r="N57" s="54"/>
      <c r="O57" s="54"/>
      <c r="Q57" s="68">
        <v>850</v>
      </c>
      <c r="R57" s="68" t="s">
        <v>93</v>
      </c>
      <c r="S57" s="73">
        <v>1262401.2299313999</v>
      </c>
      <c r="T57" s="73">
        <v>1262401.2299313999</v>
      </c>
      <c r="U57" s="73">
        <v>1262401.2299313999</v>
      </c>
      <c r="V57" s="73">
        <v>3787203.6897942</v>
      </c>
      <c r="W57" s="54"/>
      <c r="Y57" s="179"/>
    </row>
    <row r="58" spans="3:25" s="46" customFormat="1" ht="33.950000000000003" customHeight="1" x14ac:dyDescent="0.2">
      <c r="C58" s="52"/>
      <c r="D58" s="52"/>
      <c r="E58" s="52"/>
      <c r="F58" s="52"/>
      <c r="G58" s="52"/>
      <c r="H58" s="52"/>
      <c r="I58" s="52"/>
      <c r="J58" s="52"/>
      <c r="L58" s="90"/>
      <c r="M58" s="90"/>
      <c r="N58" s="54"/>
      <c r="O58" s="54"/>
      <c r="Q58" s="68">
        <v>309</v>
      </c>
      <c r="R58" s="68" t="s">
        <v>94</v>
      </c>
      <c r="S58" s="73">
        <v>212735.07293834651</v>
      </c>
      <c r="T58" s="73">
        <v>212735.07293834651</v>
      </c>
      <c r="U58" s="73">
        <v>212735.07293834651</v>
      </c>
      <c r="V58" s="73">
        <v>638205.21881503949</v>
      </c>
      <c r="W58" s="54"/>
      <c r="Y58" s="179"/>
    </row>
    <row r="59" spans="3:25" s="46" customFormat="1" ht="33.950000000000003" customHeight="1" x14ac:dyDescent="0.2">
      <c r="C59" s="52"/>
      <c r="D59" s="52"/>
      <c r="E59" s="52"/>
      <c r="F59" s="52"/>
      <c r="G59" s="52"/>
      <c r="H59" s="52"/>
      <c r="I59" s="52"/>
      <c r="J59" s="52"/>
      <c r="L59" s="90"/>
      <c r="M59" s="90"/>
      <c r="N59" s="54"/>
      <c r="O59" s="54"/>
      <c r="Q59" s="68">
        <v>310</v>
      </c>
      <c r="R59" s="68" t="s">
        <v>95</v>
      </c>
      <c r="S59" s="73">
        <v>620575.77854975953</v>
      </c>
      <c r="T59" s="73">
        <v>620575.77854975953</v>
      </c>
      <c r="U59" s="73">
        <v>620575.77854975953</v>
      </c>
      <c r="V59" s="73">
        <v>1861727.3356492787</v>
      </c>
      <c r="W59" s="54"/>
      <c r="Y59" s="179"/>
    </row>
    <row r="60" spans="3:25" s="46" customFormat="1" ht="33.950000000000003" customHeight="1" x14ac:dyDescent="0.2">
      <c r="C60" s="52"/>
      <c r="D60" s="52"/>
      <c r="E60" s="52"/>
      <c r="F60" s="52"/>
      <c r="G60" s="52"/>
      <c r="H60" s="52"/>
      <c r="I60" s="52"/>
      <c r="J60" s="52"/>
      <c r="L60" s="90"/>
      <c r="M60" s="90"/>
      <c r="N60" s="54"/>
      <c r="O60" s="54"/>
      <c r="Q60" s="68">
        <v>805</v>
      </c>
      <c r="R60" s="68" t="s">
        <v>96</v>
      </c>
      <c r="S60" s="73">
        <v>166666.66666666666</v>
      </c>
      <c r="T60" s="73">
        <v>166666.66666666666</v>
      </c>
      <c r="U60" s="73">
        <v>166666.66666666666</v>
      </c>
      <c r="V60" s="73">
        <v>500000</v>
      </c>
      <c r="W60" s="54"/>
      <c r="Y60" s="179"/>
    </row>
    <row r="61" spans="3:25" s="46" customFormat="1" ht="33.950000000000003" customHeight="1" x14ac:dyDescent="0.2">
      <c r="C61" s="52"/>
      <c r="D61" s="52"/>
      <c r="E61" s="52"/>
      <c r="F61" s="52"/>
      <c r="G61" s="52"/>
      <c r="H61" s="52"/>
      <c r="I61" s="52"/>
      <c r="J61" s="52"/>
      <c r="L61" s="90"/>
      <c r="M61" s="90"/>
      <c r="N61" s="54"/>
      <c r="O61" s="54"/>
      <c r="Q61" s="68">
        <v>311</v>
      </c>
      <c r="R61" s="68" t="s">
        <v>97</v>
      </c>
      <c r="S61" s="73">
        <v>857386.04502053966</v>
      </c>
      <c r="T61" s="73">
        <v>857386.04502053966</v>
      </c>
      <c r="U61" s="73">
        <v>857386.04502053966</v>
      </c>
      <c r="V61" s="73">
        <v>2572158.1350616189</v>
      </c>
      <c r="W61" s="54"/>
      <c r="Y61" s="179"/>
    </row>
    <row r="62" spans="3:25" s="46" customFormat="1" ht="33.950000000000003" customHeight="1" x14ac:dyDescent="0.2">
      <c r="C62" s="52"/>
      <c r="D62" s="52"/>
      <c r="E62" s="52"/>
      <c r="F62" s="52"/>
      <c r="G62" s="52"/>
      <c r="H62" s="52"/>
      <c r="I62" s="52"/>
      <c r="J62" s="52"/>
      <c r="L62" s="90"/>
      <c r="M62" s="90"/>
      <c r="N62" s="54"/>
      <c r="O62" s="54"/>
      <c r="Q62" s="68">
        <v>884</v>
      </c>
      <c r="R62" s="68" t="s">
        <v>98</v>
      </c>
      <c r="S62" s="73">
        <v>166666.66666666666</v>
      </c>
      <c r="T62" s="73">
        <v>166666.66666666666</v>
      </c>
      <c r="U62" s="73">
        <v>166666.66666666666</v>
      </c>
      <c r="V62" s="73">
        <v>500000</v>
      </c>
      <c r="W62" s="54"/>
      <c r="Y62" s="179"/>
    </row>
    <row r="63" spans="3:25" s="46" customFormat="1" ht="33.950000000000003" customHeight="1" x14ac:dyDescent="0.2">
      <c r="C63" s="52"/>
      <c r="D63" s="52"/>
      <c r="E63" s="52"/>
      <c r="F63" s="52"/>
      <c r="G63" s="52"/>
      <c r="H63" s="52"/>
      <c r="I63" s="52"/>
      <c r="J63" s="52"/>
      <c r="L63" s="90"/>
      <c r="M63" s="90"/>
      <c r="N63" s="54"/>
      <c r="O63" s="54"/>
      <c r="Q63" s="68">
        <v>919</v>
      </c>
      <c r="R63" s="68" t="s">
        <v>99</v>
      </c>
      <c r="S63" s="73">
        <v>2197224.5652328874</v>
      </c>
      <c r="T63" s="73">
        <v>2197224.5652328874</v>
      </c>
      <c r="U63" s="73">
        <v>2197224.5652328874</v>
      </c>
      <c r="V63" s="73">
        <v>6591673.6956986627</v>
      </c>
      <c r="W63" s="54"/>
      <c r="Y63" s="179"/>
    </row>
    <row r="64" spans="3:25" ht="33.950000000000003" customHeight="1" x14ac:dyDescent="0.25">
      <c r="Q64" s="68">
        <v>312</v>
      </c>
      <c r="R64" s="68" t="s">
        <v>100</v>
      </c>
      <c r="S64" s="73">
        <v>971963.84662063641</v>
      </c>
      <c r="T64" s="73">
        <v>971963.84662063641</v>
      </c>
      <c r="U64" s="73">
        <v>971963.84662063641</v>
      </c>
      <c r="V64" s="73">
        <v>2915891.5398619091</v>
      </c>
    </row>
    <row r="65" spans="17:22" ht="33.950000000000003" customHeight="1" x14ac:dyDescent="0.25">
      <c r="Q65" s="68">
        <v>313</v>
      </c>
      <c r="R65" s="68" t="s">
        <v>101</v>
      </c>
      <c r="S65" s="73">
        <v>721492.93639958545</v>
      </c>
      <c r="T65" s="73">
        <v>721492.93639958545</v>
      </c>
      <c r="U65" s="73">
        <v>721492.93639958545</v>
      </c>
      <c r="V65" s="73">
        <v>2164478.8091987562</v>
      </c>
    </row>
    <row r="66" spans="17:22" ht="33.950000000000003" customHeight="1" x14ac:dyDescent="0.25">
      <c r="Q66" s="68">
        <v>921</v>
      </c>
      <c r="R66" s="68" t="s">
        <v>102</v>
      </c>
      <c r="S66" s="73">
        <v>166666.66666666666</v>
      </c>
      <c r="T66" s="73">
        <v>166666.66666666666</v>
      </c>
      <c r="U66" s="73">
        <v>166666.66666666666</v>
      </c>
      <c r="V66" s="73">
        <v>500000</v>
      </c>
    </row>
    <row r="67" spans="17:22" ht="33.950000000000003" customHeight="1" x14ac:dyDescent="0.25">
      <c r="Q67" s="68">
        <v>206</v>
      </c>
      <c r="R67" s="68" t="s">
        <v>103</v>
      </c>
      <c r="S67" s="73">
        <v>442448.54450590885</v>
      </c>
      <c r="T67" s="73">
        <v>442448.54450590885</v>
      </c>
      <c r="U67" s="73">
        <v>442448.54450590885</v>
      </c>
      <c r="V67" s="73">
        <v>1327345.6335177266</v>
      </c>
    </row>
    <row r="68" spans="17:22" ht="33.950000000000003" customHeight="1" x14ac:dyDescent="0.25">
      <c r="Q68" s="68">
        <v>207</v>
      </c>
      <c r="R68" s="68" t="s">
        <v>104</v>
      </c>
      <c r="S68" s="73">
        <v>166666.66666666666</v>
      </c>
      <c r="T68" s="73">
        <v>166666.66666666666</v>
      </c>
      <c r="U68" s="73">
        <v>166666.66666666666</v>
      </c>
      <c r="V68" s="73">
        <v>500000</v>
      </c>
    </row>
    <row r="69" spans="17:22" ht="33.950000000000003" customHeight="1" x14ac:dyDescent="0.25">
      <c r="Q69" s="68">
        <v>886</v>
      </c>
      <c r="R69" s="68" t="s">
        <v>105</v>
      </c>
      <c r="S69" s="73">
        <v>2192654.5012811548</v>
      </c>
      <c r="T69" s="73">
        <v>2192654.5012811548</v>
      </c>
      <c r="U69" s="73">
        <v>2192654.5012811548</v>
      </c>
      <c r="V69" s="73">
        <v>6577963.5038434649</v>
      </c>
    </row>
    <row r="70" spans="17:22" ht="33.950000000000003" customHeight="1" x14ac:dyDescent="0.25">
      <c r="Q70" s="68">
        <v>810</v>
      </c>
      <c r="R70" s="68" t="s">
        <v>106</v>
      </c>
      <c r="S70" s="73">
        <v>233138.95317370704</v>
      </c>
      <c r="T70" s="73">
        <v>233138.95317370704</v>
      </c>
      <c r="U70" s="73">
        <v>233138.95317370704</v>
      </c>
      <c r="V70" s="73">
        <v>699416.85952112114</v>
      </c>
    </row>
    <row r="71" spans="17:22" ht="33.950000000000003" customHeight="1" x14ac:dyDescent="0.25">
      <c r="Q71" s="68">
        <v>314</v>
      </c>
      <c r="R71" s="68" t="s">
        <v>107</v>
      </c>
      <c r="S71" s="73">
        <v>562816.03546884097</v>
      </c>
      <c r="T71" s="73">
        <v>562816.03546884097</v>
      </c>
      <c r="U71" s="73">
        <v>562816.03546884097</v>
      </c>
      <c r="V71" s="73">
        <v>1688448.1064065229</v>
      </c>
    </row>
    <row r="72" spans="17:22" ht="30" customHeight="1" x14ac:dyDescent="0.25">
      <c r="Q72" s="68">
        <v>382</v>
      </c>
      <c r="R72" s="68" t="s">
        <v>108</v>
      </c>
      <c r="S72" s="73">
        <v>352244.08311450761</v>
      </c>
      <c r="T72" s="73">
        <v>352244.08311450761</v>
      </c>
      <c r="U72" s="73">
        <v>352244.08311450761</v>
      </c>
      <c r="V72" s="73">
        <v>1056732.2493435228</v>
      </c>
    </row>
    <row r="73" spans="17:22" ht="30" customHeight="1" x14ac:dyDescent="0.25">
      <c r="Q73" s="68">
        <v>340</v>
      </c>
      <c r="R73" s="68" t="s">
        <v>109</v>
      </c>
      <c r="S73" s="73">
        <v>166666.66666666666</v>
      </c>
      <c r="T73" s="73">
        <v>166666.66666666666</v>
      </c>
      <c r="U73" s="73">
        <v>166666.66666666666</v>
      </c>
      <c r="V73" s="73">
        <v>500000</v>
      </c>
    </row>
    <row r="74" spans="17:22" ht="30" customHeight="1" x14ac:dyDescent="0.25">
      <c r="Q74" s="68">
        <v>208</v>
      </c>
      <c r="R74" s="68" t="s">
        <v>110</v>
      </c>
      <c r="S74" s="73">
        <v>393908.82231131243</v>
      </c>
      <c r="T74" s="73">
        <v>393908.82231131243</v>
      </c>
      <c r="U74" s="73">
        <v>393908.82231131243</v>
      </c>
      <c r="V74" s="73">
        <v>1181726.4669339373</v>
      </c>
    </row>
    <row r="75" spans="17:22" ht="30" customHeight="1" x14ac:dyDescent="0.25">
      <c r="Q75" s="68">
        <v>888</v>
      </c>
      <c r="R75" s="68" t="s">
        <v>111</v>
      </c>
      <c r="S75" s="73">
        <v>683199.66811310896</v>
      </c>
      <c r="T75" s="73">
        <v>683199.66811310896</v>
      </c>
      <c r="U75" s="73">
        <v>683199.66811310896</v>
      </c>
      <c r="V75" s="73">
        <v>2049599.0043393269</v>
      </c>
    </row>
    <row r="76" spans="17:22" ht="30" customHeight="1" x14ac:dyDescent="0.25">
      <c r="Q76" s="68">
        <v>383</v>
      </c>
      <c r="R76" s="68" t="s">
        <v>112</v>
      </c>
      <c r="S76" s="73">
        <v>1079028.7296684366</v>
      </c>
      <c r="T76" s="73">
        <v>1079028.7296684366</v>
      </c>
      <c r="U76" s="73">
        <v>1079028.7296684366</v>
      </c>
      <c r="V76" s="73">
        <v>3237086.1890053097</v>
      </c>
    </row>
    <row r="77" spans="17:22" ht="30" customHeight="1" x14ac:dyDescent="0.25">
      <c r="Q77" s="68">
        <v>856</v>
      </c>
      <c r="R77" s="68" t="s">
        <v>113</v>
      </c>
      <c r="S77" s="73">
        <v>524722.9814811101</v>
      </c>
      <c r="T77" s="73">
        <v>524722.9814811101</v>
      </c>
      <c r="U77" s="73">
        <v>524722.9814811101</v>
      </c>
      <c r="V77" s="73">
        <v>1574168.9444433302</v>
      </c>
    </row>
    <row r="78" spans="17:22" ht="30" customHeight="1" x14ac:dyDescent="0.25">
      <c r="Q78" s="68">
        <v>855</v>
      </c>
      <c r="R78" s="68" t="s">
        <v>114</v>
      </c>
      <c r="S78" s="73">
        <v>709069.46820083179</v>
      </c>
      <c r="T78" s="73">
        <v>709069.46820083179</v>
      </c>
      <c r="U78" s="73">
        <v>709069.46820083179</v>
      </c>
      <c r="V78" s="73">
        <v>2127208.4046024955</v>
      </c>
    </row>
    <row r="79" spans="17:22" ht="30" customHeight="1" x14ac:dyDescent="0.25">
      <c r="Q79" s="68">
        <v>209</v>
      </c>
      <c r="R79" s="68" t="s">
        <v>115</v>
      </c>
      <c r="S79" s="73">
        <v>773332.77437750588</v>
      </c>
      <c r="T79" s="73">
        <v>773332.77437750588</v>
      </c>
      <c r="U79" s="73">
        <v>773332.77437750588</v>
      </c>
      <c r="V79" s="73">
        <v>2319998.3231325177</v>
      </c>
    </row>
    <row r="80" spans="17:22" ht="30" customHeight="1" x14ac:dyDescent="0.25">
      <c r="Q80" s="68">
        <v>925</v>
      </c>
      <c r="R80" s="68" t="s">
        <v>116</v>
      </c>
      <c r="S80" s="73">
        <v>771411.50473455375</v>
      </c>
      <c r="T80" s="73">
        <v>771411.50473455375</v>
      </c>
      <c r="U80" s="73">
        <v>771411.50473455375</v>
      </c>
      <c r="V80" s="73">
        <v>2314234.5142036611</v>
      </c>
    </row>
    <row r="81" spans="17:22" ht="30" customHeight="1" x14ac:dyDescent="0.25">
      <c r="Q81" s="68">
        <v>341</v>
      </c>
      <c r="R81" s="68" t="s">
        <v>117</v>
      </c>
      <c r="S81" s="73">
        <v>514481.82597333984</v>
      </c>
      <c r="T81" s="73">
        <v>514481.82597333984</v>
      </c>
      <c r="U81" s="73">
        <v>514481.82597333984</v>
      </c>
      <c r="V81" s="73">
        <v>1543445.4779200195</v>
      </c>
    </row>
    <row r="82" spans="17:22" ht="30" customHeight="1" x14ac:dyDescent="0.25">
      <c r="Q82" s="68">
        <v>821</v>
      </c>
      <c r="R82" s="68" t="s">
        <v>118</v>
      </c>
      <c r="S82" s="73">
        <v>429455.26939659083</v>
      </c>
      <c r="T82" s="73">
        <v>429455.26939659083</v>
      </c>
      <c r="U82" s="73">
        <v>429455.26939659083</v>
      </c>
      <c r="V82" s="73">
        <v>1288365.8081897725</v>
      </c>
    </row>
    <row r="83" spans="17:22" ht="30" customHeight="1" x14ac:dyDescent="0.25">
      <c r="Q83" s="68">
        <v>352</v>
      </c>
      <c r="R83" s="68" t="s">
        <v>119</v>
      </c>
      <c r="S83" s="73">
        <v>831145.09745642741</v>
      </c>
      <c r="T83" s="73">
        <v>831145.09745642741</v>
      </c>
      <c r="U83" s="73">
        <v>831145.09745642741</v>
      </c>
      <c r="V83" s="73">
        <v>2493435.2923692823</v>
      </c>
    </row>
    <row r="84" spans="17:22" ht="30" customHeight="1" x14ac:dyDescent="0.25">
      <c r="Q84" s="68">
        <v>887</v>
      </c>
      <c r="R84" s="68" t="s">
        <v>120</v>
      </c>
      <c r="S84" s="73">
        <v>459324.74831593951</v>
      </c>
      <c r="T84" s="73">
        <v>459324.74831593951</v>
      </c>
      <c r="U84" s="73">
        <v>459324.74831593951</v>
      </c>
      <c r="V84" s="73">
        <v>1377974.2449478186</v>
      </c>
    </row>
    <row r="85" spans="17:22" ht="30" customHeight="1" x14ac:dyDescent="0.25">
      <c r="Q85" s="68">
        <v>315</v>
      </c>
      <c r="R85" s="68" t="s">
        <v>121</v>
      </c>
      <c r="S85" s="73">
        <v>491430.24113176554</v>
      </c>
      <c r="T85" s="73">
        <v>491430.24113176554</v>
      </c>
      <c r="U85" s="73">
        <v>491430.24113176554</v>
      </c>
      <c r="V85" s="73">
        <v>1474290.7233952966</v>
      </c>
    </row>
    <row r="86" spans="17:22" ht="30" customHeight="1" x14ac:dyDescent="0.25">
      <c r="Q86" s="68">
        <v>806</v>
      </c>
      <c r="R86" s="68" t="s">
        <v>122</v>
      </c>
      <c r="S86" s="73">
        <v>166666.66666666666</v>
      </c>
      <c r="T86" s="73">
        <v>166666.66666666666</v>
      </c>
      <c r="U86" s="73">
        <v>166666.66666666666</v>
      </c>
      <c r="V86" s="73">
        <v>500000</v>
      </c>
    </row>
    <row r="87" spans="17:22" ht="30" customHeight="1" x14ac:dyDescent="0.25">
      <c r="Q87" s="68">
        <v>826</v>
      </c>
      <c r="R87" s="68" t="s">
        <v>123</v>
      </c>
      <c r="S87" s="73">
        <v>635366.08053993958</v>
      </c>
      <c r="T87" s="73">
        <v>635366.08053993958</v>
      </c>
      <c r="U87" s="73">
        <v>635366.08053993958</v>
      </c>
      <c r="V87" s="73">
        <v>1906098.2416198188</v>
      </c>
    </row>
    <row r="88" spans="17:22" ht="30" customHeight="1" x14ac:dyDescent="0.25">
      <c r="Q88" s="68">
        <v>391</v>
      </c>
      <c r="R88" s="68" t="s">
        <v>124</v>
      </c>
      <c r="S88" s="73">
        <v>314415.23379459424</v>
      </c>
      <c r="T88" s="73">
        <v>314415.23379459424</v>
      </c>
      <c r="U88" s="73">
        <v>314415.23379459424</v>
      </c>
      <c r="V88" s="73">
        <v>943245.70138378278</v>
      </c>
    </row>
    <row r="89" spans="17:22" ht="30" customHeight="1" x14ac:dyDescent="0.25">
      <c r="Q89" s="68">
        <v>316</v>
      </c>
      <c r="R89" s="68" t="s">
        <v>125</v>
      </c>
      <c r="S89" s="73">
        <v>746759.71218340471</v>
      </c>
      <c r="T89" s="73">
        <v>746759.71218340471</v>
      </c>
      <c r="U89" s="73">
        <v>746759.71218340471</v>
      </c>
      <c r="V89" s="73">
        <v>2240279.1365502141</v>
      </c>
    </row>
    <row r="90" spans="17:22" ht="30" customHeight="1" x14ac:dyDescent="0.25">
      <c r="Q90" s="68">
        <v>926</v>
      </c>
      <c r="R90" s="68" t="s">
        <v>126</v>
      </c>
      <c r="S90" s="73">
        <v>908832.44109883357</v>
      </c>
      <c r="T90" s="73">
        <v>908832.44109883357</v>
      </c>
      <c r="U90" s="73">
        <v>908832.44109883357</v>
      </c>
      <c r="V90" s="73">
        <v>2726497.3232965008</v>
      </c>
    </row>
    <row r="91" spans="17:22" ht="30" customHeight="1" x14ac:dyDescent="0.25">
      <c r="Q91" s="68">
        <v>812</v>
      </c>
      <c r="R91" s="68" t="s">
        <v>127</v>
      </c>
      <c r="S91" s="73">
        <v>166666.66666666666</v>
      </c>
      <c r="T91" s="73">
        <v>166666.66666666666</v>
      </c>
      <c r="U91" s="73">
        <v>166666.66666666666</v>
      </c>
      <c r="V91" s="73">
        <v>500000</v>
      </c>
    </row>
    <row r="92" spans="17:22" ht="30" customHeight="1" x14ac:dyDescent="0.25">
      <c r="Q92" s="68">
        <v>813</v>
      </c>
      <c r="R92" s="68" t="s">
        <v>128</v>
      </c>
      <c r="S92" s="73">
        <v>166666.66666666666</v>
      </c>
      <c r="T92" s="73">
        <v>166666.66666666666</v>
      </c>
      <c r="U92" s="73">
        <v>166666.66666666666</v>
      </c>
      <c r="V92" s="73">
        <v>500000</v>
      </c>
    </row>
    <row r="93" spans="17:22" ht="30" customHeight="1" x14ac:dyDescent="0.25">
      <c r="Q93" s="68">
        <v>802</v>
      </c>
      <c r="R93" s="68" t="s">
        <v>129</v>
      </c>
      <c r="S93" s="73">
        <v>260161.27486787803</v>
      </c>
      <c r="T93" s="73">
        <v>260161.27486787803</v>
      </c>
      <c r="U93" s="73">
        <v>260161.27486787803</v>
      </c>
      <c r="V93" s="73">
        <v>780483.82460363407</v>
      </c>
    </row>
    <row r="94" spans="17:22" ht="30" customHeight="1" x14ac:dyDescent="0.25">
      <c r="Q94" s="68">
        <v>392</v>
      </c>
      <c r="R94" s="68" t="s">
        <v>130</v>
      </c>
      <c r="S94" s="73">
        <v>166666.66666666666</v>
      </c>
      <c r="T94" s="73">
        <v>166666.66666666666</v>
      </c>
      <c r="U94" s="73">
        <v>166666.66666666666</v>
      </c>
      <c r="V94" s="73">
        <v>500000</v>
      </c>
    </row>
    <row r="95" spans="17:22" ht="30" customHeight="1" x14ac:dyDescent="0.25">
      <c r="Q95" s="68">
        <v>815</v>
      </c>
      <c r="R95" s="68" t="s">
        <v>131</v>
      </c>
      <c r="S95" s="73">
        <v>166666.66666666666</v>
      </c>
      <c r="T95" s="73">
        <v>166666.66666666666</v>
      </c>
      <c r="U95" s="73">
        <v>166666.66666666666</v>
      </c>
      <c r="V95" s="73">
        <v>500000</v>
      </c>
    </row>
    <row r="96" spans="17:22" ht="30" customHeight="1" x14ac:dyDescent="0.25">
      <c r="Q96" s="68">
        <v>928</v>
      </c>
      <c r="R96" s="68" t="s">
        <v>132</v>
      </c>
      <c r="S96" s="73">
        <v>940580.94886404148</v>
      </c>
      <c r="T96" s="73">
        <v>940580.94886404148</v>
      </c>
      <c r="U96" s="73">
        <v>940580.94886404148</v>
      </c>
      <c r="V96" s="73">
        <v>2821742.8465921246</v>
      </c>
    </row>
    <row r="97" spans="17:22" ht="30" customHeight="1" x14ac:dyDescent="0.25">
      <c r="Q97" s="68">
        <v>929</v>
      </c>
      <c r="R97" s="68" t="s">
        <v>133</v>
      </c>
      <c r="S97" s="73">
        <v>166666.66666666666</v>
      </c>
      <c r="T97" s="73">
        <v>166666.66666666666</v>
      </c>
      <c r="U97" s="73">
        <v>166666.66666666666</v>
      </c>
      <c r="V97" s="73">
        <v>500000</v>
      </c>
    </row>
    <row r="98" spans="17:22" ht="30" customHeight="1" x14ac:dyDescent="0.25">
      <c r="Q98" s="68">
        <v>892</v>
      </c>
      <c r="R98" s="68" t="s">
        <v>134</v>
      </c>
      <c r="S98" s="73">
        <v>419658.03051090339</v>
      </c>
      <c r="T98" s="73">
        <v>419658.03051090339</v>
      </c>
      <c r="U98" s="73">
        <v>419658.03051090339</v>
      </c>
      <c r="V98" s="73">
        <v>1258974.0915327102</v>
      </c>
    </row>
    <row r="99" spans="17:22" ht="30" customHeight="1" x14ac:dyDescent="0.25">
      <c r="Q99" s="68">
        <v>891</v>
      </c>
      <c r="R99" s="68" t="s">
        <v>135</v>
      </c>
      <c r="S99" s="73">
        <v>848600.778359944</v>
      </c>
      <c r="T99" s="73">
        <v>848600.778359944</v>
      </c>
      <c r="U99" s="73">
        <v>848600.778359944</v>
      </c>
      <c r="V99" s="73">
        <v>2545802.335079832</v>
      </c>
    </row>
    <row r="100" spans="17:22" ht="30" customHeight="1" x14ac:dyDescent="0.25">
      <c r="Q100" s="68">
        <v>353</v>
      </c>
      <c r="R100" s="68" t="s">
        <v>136</v>
      </c>
      <c r="S100" s="73">
        <v>166666.66666666666</v>
      </c>
      <c r="T100" s="73">
        <v>166666.66666666666</v>
      </c>
      <c r="U100" s="73">
        <v>166666.66666666666</v>
      </c>
      <c r="V100" s="73">
        <v>500000</v>
      </c>
    </row>
    <row r="101" spans="17:22" ht="30" customHeight="1" x14ac:dyDescent="0.25">
      <c r="Q101" s="68">
        <v>931</v>
      </c>
      <c r="R101" s="68" t="s">
        <v>137</v>
      </c>
      <c r="S101" s="73">
        <v>818155.26565868838</v>
      </c>
      <c r="T101" s="73">
        <v>818155.26565868838</v>
      </c>
      <c r="U101" s="73">
        <v>818155.26565868838</v>
      </c>
      <c r="V101" s="73">
        <v>2454465.7969760653</v>
      </c>
    </row>
    <row r="102" spans="17:22" ht="30" customHeight="1" x14ac:dyDescent="0.25">
      <c r="Q102" s="68">
        <v>874</v>
      </c>
      <c r="R102" s="68" t="s">
        <v>138</v>
      </c>
      <c r="S102" s="73">
        <v>368245.1242515787</v>
      </c>
      <c r="T102" s="73">
        <v>368245.1242515787</v>
      </c>
      <c r="U102" s="73">
        <v>368245.1242515787</v>
      </c>
      <c r="V102" s="73">
        <v>1104735.3727547361</v>
      </c>
    </row>
    <row r="103" spans="17:22" ht="30" customHeight="1" x14ac:dyDescent="0.25">
      <c r="Q103" s="68">
        <v>879</v>
      </c>
      <c r="R103" s="68" t="s">
        <v>139</v>
      </c>
      <c r="S103" s="73">
        <v>254566.53105523391</v>
      </c>
      <c r="T103" s="73">
        <v>254566.53105523391</v>
      </c>
      <c r="U103" s="73">
        <v>254566.53105523391</v>
      </c>
      <c r="V103" s="73">
        <v>763699.59316570172</v>
      </c>
    </row>
    <row r="104" spans="17:22" ht="30" customHeight="1" x14ac:dyDescent="0.25">
      <c r="Q104" s="68">
        <v>836</v>
      </c>
      <c r="R104" s="68" t="s">
        <v>140</v>
      </c>
      <c r="S104" s="73">
        <v>167549.31228494088</v>
      </c>
      <c r="T104" s="73">
        <v>167549.31228494088</v>
      </c>
      <c r="U104" s="73">
        <v>167549.31228494088</v>
      </c>
      <c r="V104" s="73">
        <v>502647.93685482268</v>
      </c>
    </row>
    <row r="105" spans="17:22" ht="30" customHeight="1" x14ac:dyDescent="0.25">
      <c r="Q105" s="68">
        <v>851</v>
      </c>
      <c r="R105" s="68" t="s">
        <v>141</v>
      </c>
      <c r="S105" s="73">
        <v>256869.44304729925</v>
      </c>
      <c r="T105" s="73">
        <v>256869.44304729925</v>
      </c>
      <c r="U105" s="73">
        <v>256869.44304729925</v>
      </c>
      <c r="V105" s="73">
        <v>770608.32914189773</v>
      </c>
    </row>
    <row r="106" spans="17:22" ht="30" customHeight="1" x14ac:dyDescent="0.25">
      <c r="Q106" s="68">
        <v>870</v>
      </c>
      <c r="R106" s="68" t="s">
        <v>142</v>
      </c>
      <c r="S106" s="73">
        <v>273709.80898896069</v>
      </c>
      <c r="T106" s="73">
        <v>273709.80898896069</v>
      </c>
      <c r="U106" s="73">
        <v>273709.80898896069</v>
      </c>
      <c r="V106" s="73">
        <v>821129.42696688208</v>
      </c>
    </row>
    <row r="107" spans="17:22" ht="30" customHeight="1" x14ac:dyDescent="0.25">
      <c r="Q107" s="68">
        <v>317</v>
      </c>
      <c r="R107" s="68" t="s">
        <v>143</v>
      </c>
      <c r="S107" s="73">
        <v>984636.00419949042</v>
      </c>
      <c r="T107" s="73">
        <v>984636.00419949042</v>
      </c>
      <c r="U107" s="73">
        <v>984636.00419949042</v>
      </c>
      <c r="V107" s="73">
        <v>2953908.0125984713</v>
      </c>
    </row>
    <row r="108" spans="17:22" ht="30" customHeight="1" x14ac:dyDescent="0.25">
      <c r="Q108" s="68">
        <v>807</v>
      </c>
      <c r="R108" s="68" t="s">
        <v>144</v>
      </c>
      <c r="S108" s="73">
        <v>166666.66666666666</v>
      </c>
      <c r="T108" s="73">
        <v>166666.66666666666</v>
      </c>
      <c r="U108" s="73">
        <v>166666.66666666666</v>
      </c>
      <c r="V108" s="73">
        <v>500000</v>
      </c>
    </row>
    <row r="109" spans="17:22" ht="30" customHeight="1" x14ac:dyDescent="0.25">
      <c r="Q109" s="68">
        <v>318</v>
      </c>
      <c r="R109" s="68" t="s">
        <v>145</v>
      </c>
      <c r="S109" s="73">
        <v>531957.0436856189</v>
      </c>
      <c r="T109" s="73">
        <v>531957.0436856189</v>
      </c>
      <c r="U109" s="73">
        <v>531957.0436856189</v>
      </c>
      <c r="V109" s="73">
        <v>1595871.1310568566</v>
      </c>
    </row>
    <row r="110" spans="17:22" ht="30" customHeight="1" x14ac:dyDescent="0.25">
      <c r="Q110" s="68">
        <v>354</v>
      </c>
      <c r="R110" s="68" t="s">
        <v>146</v>
      </c>
      <c r="S110" s="73">
        <v>166666.66666666666</v>
      </c>
      <c r="T110" s="73">
        <v>166666.66666666666</v>
      </c>
      <c r="U110" s="73">
        <v>166666.66666666666</v>
      </c>
      <c r="V110" s="73">
        <v>500000</v>
      </c>
    </row>
    <row r="111" spans="17:22" ht="30" customHeight="1" x14ac:dyDescent="0.25">
      <c r="Q111" s="68">
        <v>372</v>
      </c>
      <c r="R111" s="68" t="s">
        <v>147</v>
      </c>
      <c r="S111" s="73">
        <v>166666.66666666666</v>
      </c>
      <c r="T111" s="73">
        <v>166666.66666666666</v>
      </c>
      <c r="U111" s="73">
        <v>166666.66666666666</v>
      </c>
      <c r="V111" s="73">
        <v>500000</v>
      </c>
    </row>
    <row r="112" spans="17:22" ht="30" customHeight="1" x14ac:dyDescent="0.25">
      <c r="Q112" s="68">
        <v>857</v>
      </c>
      <c r="R112" s="68" t="s">
        <v>148</v>
      </c>
      <c r="S112" s="73">
        <v>166666.66666666666</v>
      </c>
      <c r="T112" s="73">
        <v>166666.66666666666</v>
      </c>
      <c r="U112" s="73">
        <v>166666.66666666666</v>
      </c>
      <c r="V112" s="73">
        <v>500000</v>
      </c>
    </row>
    <row r="113" spans="17:22" ht="30" customHeight="1" x14ac:dyDescent="0.25">
      <c r="Q113" s="68">
        <v>355</v>
      </c>
      <c r="R113" s="68" t="s">
        <v>149</v>
      </c>
      <c r="S113" s="73">
        <v>421362.9905046674</v>
      </c>
      <c r="T113" s="73">
        <v>421362.9905046674</v>
      </c>
      <c r="U113" s="73">
        <v>421362.9905046674</v>
      </c>
      <c r="V113" s="73">
        <v>1264088.9715140022</v>
      </c>
    </row>
    <row r="114" spans="17:22" ht="30" customHeight="1" x14ac:dyDescent="0.25">
      <c r="Q114" s="68">
        <v>333</v>
      </c>
      <c r="R114" s="68" t="s">
        <v>150</v>
      </c>
      <c r="S114" s="73">
        <v>521462.0171512512</v>
      </c>
      <c r="T114" s="73">
        <v>521462.0171512512</v>
      </c>
      <c r="U114" s="73">
        <v>521462.0171512512</v>
      </c>
      <c r="V114" s="73">
        <v>1564386.0514537536</v>
      </c>
    </row>
    <row r="115" spans="17:22" ht="30" customHeight="1" x14ac:dyDescent="0.25">
      <c r="Q115" s="68">
        <v>343</v>
      </c>
      <c r="R115" s="68" t="s">
        <v>151</v>
      </c>
      <c r="S115" s="73">
        <v>166666.66666666666</v>
      </c>
      <c r="T115" s="73">
        <v>166666.66666666666</v>
      </c>
      <c r="U115" s="73">
        <v>166666.66666666666</v>
      </c>
      <c r="V115" s="73">
        <v>500000</v>
      </c>
    </row>
    <row r="116" spans="17:22" ht="30" customHeight="1" x14ac:dyDescent="0.25">
      <c r="Q116" s="68">
        <v>373</v>
      </c>
      <c r="R116" s="68" t="s">
        <v>152</v>
      </c>
      <c r="S116" s="73">
        <v>496094.41052959074</v>
      </c>
      <c r="T116" s="73">
        <v>496094.41052959074</v>
      </c>
      <c r="U116" s="73">
        <v>496094.41052959074</v>
      </c>
      <c r="V116" s="73">
        <v>1488283.2315887723</v>
      </c>
    </row>
    <row r="117" spans="17:22" ht="30" customHeight="1" x14ac:dyDescent="0.25">
      <c r="Q117" s="68">
        <v>893</v>
      </c>
      <c r="R117" s="68" t="s">
        <v>153</v>
      </c>
      <c r="S117" s="73">
        <v>166666.66666666666</v>
      </c>
      <c r="T117" s="73">
        <v>166666.66666666666</v>
      </c>
      <c r="U117" s="73">
        <v>166666.66666666666</v>
      </c>
      <c r="V117" s="73">
        <v>500000</v>
      </c>
    </row>
    <row r="118" spans="17:22" ht="30" customHeight="1" x14ac:dyDescent="0.25">
      <c r="Q118" s="68">
        <v>871</v>
      </c>
      <c r="R118" s="68" t="s">
        <v>154</v>
      </c>
      <c r="S118" s="73">
        <v>342268.4925494162</v>
      </c>
      <c r="T118" s="73">
        <v>342268.4925494162</v>
      </c>
      <c r="U118" s="73">
        <v>342268.4925494162</v>
      </c>
      <c r="V118" s="73">
        <v>1026805.4776482487</v>
      </c>
    </row>
    <row r="119" spans="17:22" ht="30" customHeight="1" x14ac:dyDescent="0.25">
      <c r="Q119" s="68">
        <v>334</v>
      </c>
      <c r="R119" s="68" t="s">
        <v>155</v>
      </c>
      <c r="S119" s="73">
        <v>278493.56396802835</v>
      </c>
      <c r="T119" s="73">
        <v>278493.56396802835</v>
      </c>
      <c r="U119" s="73">
        <v>278493.56396802835</v>
      </c>
      <c r="V119" s="73">
        <v>835480.69190408499</v>
      </c>
    </row>
    <row r="120" spans="17:22" ht="30" customHeight="1" x14ac:dyDescent="0.25">
      <c r="Q120" s="68">
        <v>933</v>
      </c>
      <c r="R120" s="68" t="s">
        <v>156</v>
      </c>
      <c r="S120" s="73">
        <v>572131.26447645517</v>
      </c>
      <c r="T120" s="73">
        <v>572131.26447645517</v>
      </c>
      <c r="U120" s="73">
        <v>572131.26447645517</v>
      </c>
      <c r="V120" s="73">
        <v>1716393.7934293656</v>
      </c>
    </row>
    <row r="121" spans="17:22" ht="30" customHeight="1" x14ac:dyDescent="0.25">
      <c r="Q121" s="68">
        <v>803</v>
      </c>
      <c r="R121" s="68" t="s">
        <v>157</v>
      </c>
      <c r="S121" s="73">
        <v>398353.86884842877</v>
      </c>
      <c r="T121" s="73">
        <v>398353.86884842877</v>
      </c>
      <c r="U121" s="73">
        <v>398353.86884842877</v>
      </c>
      <c r="V121" s="73">
        <v>1195061.6065452863</v>
      </c>
    </row>
    <row r="122" spans="17:22" ht="30" customHeight="1" x14ac:dyDescent="0.25">
      <c r="Q122" s="68">
        <v>393</v>
      </c>
      <c r="R122" s="68" t="s">
        <v>158</v>
      </c>
      <c r="S122" s="73">
        <v>166666.66666666666</v>
      </c>
      <c r="T122" s="73">
        <v>166666.66666666666</v>
      </c>
      <c r="U122" s="73">
        <v>166666.66666666666</v>
      </c>
      <c r="V122" s="73" t="s">
        <v>422</v>
      </c>
    </row>
    <row r="123" spans="17:22" ht="30" customHeight="1" x14ac:dyDescent="0.25">
      <c r="Q123" s="68">
        <v>852</v>
      </c>
      <c r="R123" s="68" t="s">
        <v>159</v>
      </c>
      <c r="S123" s="73">
        <v>408457.43644517241</v>
      </c>
      <c r="T123" s="73">
        <v>408457.43644517241</v>
      </c>
      <c r="U123" s="73">
        <v>408457.43644517241</v>
      </c>
      <c r="V123" s="73">
        <v>1225372.3093355172</v>
      </c>
    </row>
    <row r="124" spans="17:22" ht="30" customHeight="1" x14ac:dyDescent="0.25">
      <c r="Q124" s="68">
        <v>882</v>
      </c>
      <c r="R124" s="68" t="s">
        <v>160</v>
      </c>
      <c r="S124" s="73">
        <v>230167.40307436266</v>
      </c>
      <c r="T124" s="73">
        <v>230167.40307436266</v>
      </c>
      <c r="U124" s="73">
        <v>230167.40307436266</v>
      </c>
      <c r="V124" s="73">
        <v>690502.20922308799</v>
      </c>
    </row>
    <row r="125" spans="17:22" ht="30" customHeight="1" x14ac:dyDescent="0.25">
      <c r="Q125" s="68">
        <v>210</v>
      </c>
      <c r="R125" s="68" t="s">
        <v>161</v>
      </c>
      <c r="S125" s="73">
        <v>549624.97194605682</v>
      </c>
      <c r="T125" s="73">
        <v>549624.97194605682</v>
      </c>
      <c r="U125" s="73">
        <v>549624.97194605682</v>
      </c>
      <c r="V125" s="73">
        <v>1648874.9158381703</v>
      </c>
    </row>
    <row r="126" spans="17:22" ht="30" customHeight="1" x14ac:dyDescent="0.25">
      <c r="Q126" s="68">
        <v>342</v>
      </c>
      <c r="R126" s="68" t="s">
        <v>162</v>
      </c>
      <c r="S126" s="73">
        <v>166666.66666666666</v>
      </c>
      <c r="T126" s="73">
        <v>166666.66666666666</v>
      </c>
      <c r="U126" s="73">
        <v>166666.66666666666</v>
      </c>
      <c r="V126" s="73">
        <v>500000</v>
      </c>
    </row>
    <row r="127" spans="17:22" ht="30" customHeight="1" x14ac:dyDescent="0.25">
      <c r="Q127" s="68">
        <v>860</v>
      </c>
      <c r="R127" s="68" t="s">
        <v>163</v>
      </c>
      <c r="S127" s="73">
        <v>311412.45853008016</v>
      </c>
      <c r="T127" s="73">
        <v>311412.45853008016</v>
      </c>
      <c r="U127" s="73">
        <v>311412.45853008016</v>
      </c>
      <c r="V127" s="73">
        <v>934237.37559024047</v>
      </c>
    </row>
    <row r="128" spans="17:22" ht="30" customHeight="1" x14ac:dyDescent="0.25">
      <c r="Q128" s="68">
        <v>356</v>
      </c>
      <c r="R128" s="68" t="s">
        <v>164</v>
      </c>
      <c r="S128" s="73">
        <v>321930.7969139716</v>
      </c>
      <c r="T128" s="73">
        <v>321930.7969139716</v>
      </c>
      <c r="U128" s="73">
        <v>321930.7969139716</v>
      </c>
      <c r="V128" s="73">
        <v>965792.39074191474</v>
      </c>
    </row>
    <row r="129" spans="17:22" ht="30" customHeight="1" x14ac:dyDescent="0.25">
      <c r="Q129" s="68">
        <v>808</v>
      </c>
      <c r="R129" s="68" t="s">
        <v>165</v>
      </c>
      <c r="S129" s="73">
        <v>206434.50770107191</v>
      </c>
      <c r="T129" s="73">
        <v>206434.50770107191</v>
      </c>
      <c r="U129" s="73">
        <v>206434.50770107191</v>
      </c>
      <c r="V129" s="73">
        <v>619303.52310321573</v>
      </c>
    </row>
    <row r="130" spans="17:22" ht="30" customHeight="1" x14ac:dyDescent="0.25">
      <c r="Q130" s="68">
        <v>861</v>
      </c>
      <c r="R130" s="68" t="s">
        <v>166</v>
      </c>
      <c r="S130" s="73">
        <v>226043.86695362497</v>
      </c>
      <c r="T130" s="73">
        <v>226043.86695362497</v>
      </c>
      <c r="U130" s="73">
        <v>226043.86695362497</v>
      </c>
      <c r="V130" s="73">
        <v>678131.60086087487</v>
      </c>
    </row>
    <row r="131" spans="17:22" ht="30" customHeight="1" x14ac:dyDescent="0.25">
      <c r="Q131" s="68">
        <v>935</v>
      </c>
      <c r="R131" s="68" t="s">
        <v>167</v>
      </c>
      <c r="S131" s="73">
        <v>461375.76853694516</v>
      </c>
      <c r="T131" s="73">
        <v>461375.76853694516</v>
      </c>
      <c r="U131" s="73">
        <v>461375.76853694516</v>
      </c>
      <c r="V131" s="73">
        <v>1384127.3056108356</v>
      </c>
    </row>
    <row r="132" spans="17:22" ht="30" customHeight="1" x14ac:dyDescent="0.25">
      <c r="Q132" s="68">
        <v>394</v>
      </c>
      <c r="R132" s="68" t="s">
        <v>168</v>
      </c>
      <c r="S132" s="73">
        <v>166666.66666666666</v>
      </c>
      <c r="T132" s="73">
        <v>166666.66666666666</v>
      </c>
      <c r="U132" s="73">
        <v>166666.66666666666</v>
      </c>
      <c r="V132" s="73">
        <v>500000</v>
      </c>
    </row>
    <row r="133" spans="17:22" ht="30" customHeight="1" x14ac:dyDescent="0.25">
      <c r="Q133" s="68">
        <v>936</v>
      </c>
      <c r="R133" s="68" t="s">
        <v>169</v>
      </c>
      <c r="S133" s="73">
        <v>1976696.4331022769</v>
      </c>
      <c r="T133" s="73">
        <v>1976696.4331022769</v>
      </c>
      <c r="U133" s="73">
        <v>1976696.4331022769</v>
      </c>
      <c r="V133" s="73">
        <v>5930089.2993068304</v>
      </c>
    </row>
    <row r="134" spans="17:22" ht="30" customHeight="1" x14ac:dyDescent="0.25">
      <c r="Q134" s="68">
        <v>319</v>
      </c>
      <c r="R134" s="68" t="s">
        <v>170</v>
      </c>
      <c r="S134" s="73">
        <v>616523.93484488165</v>
      </c>
      <c r="T134" s="73">
        <v>616523.93484488165</v>
      </c>
      <c r="U134" s="73">
        <v>616523.93484488165</v>
      </c>
      <c r="V134" s="73">
        <v>1849571.8045346451</v>
      </c>
    </row>
    <row r="135" spans="17:22" ht="30" customHeight="1" x14ac:dyDescent="0.25">
      <c r="Q135" s="68">
        <v>866</v>
      </c>
      <c r="R135" s="68" t="s">
        <v>171</v>
      </c>
      <c r="S135" s="73">
        <v>325873.18667615228</v>
      </c>
      <c r="T135" s="73">
        <v>325873.18667615228</v>
      </c>
      <c r="U135" s="73">
        <v>325873.18667615228</v>
      </c>
      <c r="V135" s="73">
        <v>977619.56002845685</v>
      </c>
    </row>
    <row r="136" spans="17:22" ht="30" customHeight="1" x14ac:dyDescent="0.25">
      <c r="Q136" s="68">
        <v>357</v>
      </c>
      <c r="R136" s="68" t="s">
        <v>172</v>
      </c>
      <c r="S136" s="73">
        <v>211253.94117025426</v>
      </c>
      <c r="T136" s="73">
        <v>211253.94117025426</v>
      </c>
      <c r="U136" s="73">
        <v>211253.94117025426</v>
      </c>
      <c r="V136" s="73">
        <v>633761.82351076277</v>
      </c>
    </row>
    <row r="137" spans="17:22" ht="30" customHeight="1" x14ac:dyDescent="0.25">
      <c r="Q137" s="68">
        <v>894</v>
      </c>
      <c r="R137" s="68" t="s">
        <v>173</v>
      </c>
      <c r="S137" s="73">
        <v>166666.66666666666</v>
      </c>
      <c r="T137" s="73">
        <v>166666.66666666666</v>
      </c>
      <c r="U137" s="73">
        <v>166666.66666666666</v>
      </c>
      <c r="V137" s="73">
        <v>500000</v>
      </c>
    </row>
    <row r="138" spans="17:22" ht="30" customHeight="1" x14ac:dyDescent="0.25">
      <c r="Q138" s="68">
        <v>883</v>
      </c>
      <c r="R138" s="68" t="s">
        <v>174</v>
      </c>
      <c r="S138" s="73">
        <v>357094.39148735319</v>
      </c>
      <c r="T138" s="73">
        <v>357094.39148735319</v>
      </c>
      <c r="U138" s="73">
        <v>357094.39148735319</v>
      </c>
      <c r="V138" s="73">
        <v>1071283.1744620595</v>
      </c>
    </row>
    <row r="139" spans="17:22" ht="30" customHeight="1" x14ac:dyDescent="0.25">
      <c r="Q139" s="68">
        <v>880</v>
      </c>
      <c r="R139" s="68" t="s">
        <v>175</v>
      </c>
      <c r="S139" s="73">
        <v>166666.66666666666</v>
      </c>
      <c r="T139" s="73">
        <v>166666.66666666666</v>
      </c>
      <c r="U139" s="73">
        <v>166666.66666666666</v>
      </c>
      <c r="V139" s="73">
        <v>500000</v>
      </c>
    </row>
    <row r="140" spans="17:22" ht="30" customHeight="1" x14ac:dyDescent="0.25">
      <c r="Q140" s="68">
        <v>211</v>
      </c>
      <c r="R140" s="68" t="s">
        <v>176</v>
      </c>
      <c r="S140" s="73">
        <v>1181119.8288207885</v>
      </c>
      <c r="T140" s="73">
        <v>1181119.8288207885</v>
      </c>
      <c r="U140" s="73">
        <v>1181119.8288207885</v>
      </c>
      <c r="V140" s="73">
        <v>3543359.4864623658</v>
      </c>
    </row>
    <row r="141" spans="17:22" ht="30" customHeight="1" x14ac:dyDescent="0.25">
      <c r="Q141" s="68">
        <v>358</v>
      </c>
      <c r="R141" s="68" t="s">
        <v>177</v>
      </c>
      <c r="S141" s="73">
        <v>344138.28857597336</v>
      </c>
      <c r="T141" s="73">
        <v>344138.28857597336</v>
      </c>
      <c r="U141" s="73">
        <v>344138.28857597336</v>
      </c>
      <c r="V141" s="73">
        <v>1032414.8657279201</v>
      </c>
    </row>
    <row r="142" spans="17:22" ht="30" customHeight="1" x14ac:dyDescent="0.25">
      <c r="Q142" s="68">
        <v>384</v>
      </c>
      <c r="R142" s="68" t="s">
        <v>178</v>
      </c>
      <c r="S142" s="73">
        <v>302487.56725259317</v>
      </c>
      <c r="T142" s="73">
        <v>302487.56725259317</v>
      </c>
      <c r="U142" s="73">
        <v>302487.56725259317</v>
      </c>
      <c r="V142" s="73">
        <v>907462.70175777946</v>
      </c>
    </row>
    <row r="143" spans="17:22" ht="30" customHeight="1" x14ac:dyDescent="0.25">
      <c r="Q143" s="68">
        <v>335</v>
      </c>
      <c r="R143" s="68" t="s">
        <v>179</v>
      </c>
      <c r="S143" s="73">
        <v>319228.59050452575</v>
      </c>
      <c r="T143" s="73">
        <v>319228.59050452575</v>
      </c>
      <c r="U143" s="73">
        <v>319228.59050452575</v>
      </c>
      <c r="V143" s="73">
        <v>957685.7715135772</v>
      </c>
    </row>
    <row r="144" spans="17:22" ht="30" customHeight="1" x14ac:dyDescent="0.25">
      <c r="Q144" s="68">
        <v>320</v>
      </c>
      <c r="R144" s="68" t="s">
        <v>180</v>
      </c>
      <c r="S144" s="73">
        <v>518794.9388209763</v>
      </c>
      <c r="T144" s="73">
        <v>518794.9388209763</v>
      </c>
      <c r="U144" s="73">
        <v>518794.9388209763</v>
      </c>
      <c r="V144" s="73">
        <v>1556384.8164629289</v>
      </c>
    </row>
    <row r="145" spans="17:22" ht="30" customHeight="1" x14ac:dyDescent="0.25">
      <c r="Q145" s="68">
        <v>212</v>
      </c>
      <c r="R145" s="68" t="s">
        <v>181</v>
      </c>
      <c r="S145" s="73">
        <v>634235.08797044738</v>
      </c>
      <c r="T145" s="73">
        <v>634235.08797044738</v>
      </c>
      <c r="U145" s="73">
        <v>634235.08797044738</v>
      </c>
      <c r="V145" s="73">
        <v>1902705.2639113422</v>
      </c>
    </row>
    <row r="146" spans="17:22" ht="30" customHeight="1" x14ac:dyDescent="0.25">
      <c r="Q146" s="68">
        <v>877</v>
      </c>
      <c r="R146" s="68" t="s">
        <v>182</v>
      </c>
      <c r="S146" s="73">
        <v>173309.34431984843</v>
      </c>
      <c r="T146" s="73">
        <v>173309.34431984843</v>
      </c>
      <c r="U146" s="73">
        <v>173309.34431984843</v>
      </c>
      <c r="V146" s="73">
        <v>519928.03295954532</v>
      </c>
    </row>
    <row r="147" spans="17:22" ht="30" customHeight="1" x14ac:dyDescent="0.25">
      <c r="Q147" s="68">
        <v>937</v>
      </c>
      <c r="R147" s="68" t="s">
        <v>183</v>
      </c>
      <c r="S147" s="73">
        <v>424524.18404737831</v>
      </c>
      <c r="T147" s="73">
        <v>424524.18404737831</v>
      </c>
      <c r="U147" s="73">
        <v>424524.18404737831</v>
      </c>
      <c r="V147" s="73">
        <v>1273572.5521421349</v>
      </c>
    </row>
    <row r="148" spans="17:22" ht="30" customHeight="1" x14ac:dyDescent="0.25">
      <c r="Q148" s="68">
        <v>869</v>
      </c>
      <c r="R148" s="68" t="s">
        <v>184</v>
      </c>
      <c r="S148" s="73">
        <v>166666.66666666666</v>
      </c>
      <c r="T148" s="73">
        <v>166666.66666666666</v>
      </c>
      <c r="U148" s="73">
        <v>166666.66666666666</v>
      </c>
      <c r="V148" s="73">
        <v>500000</v>
      </c>
    </row>
    <row r="149" spans="17:22" ht="30" customHeight="1" x14ac:dyDescent="0.25">
      <c r="Q149" s="68">
        <v>938</v>
      </c>
      <c r="R149" s="68" t="s">
        <v>185</v>
      </c>
      <c r="S149" s="73">
        <v>1085113.9007548222</v>
      </c>
      <c r="T149" s="73">
        <v>1085113.9007548222</v>
      </c>
      <c r="U149" s="73">
        <v>1085113.9007548222</v>
      </c>
      <c r="V149" s="73">
        <v>3255341.7022644668</v>
      </c>
    </row>
    <row r="150" spans="17:22" ht="30" customHeight="1" x14ac:dyDescent="0.25">
      <c r="Q150" s="68">
        <v>213</v>
      </c>
      <c r="R150" s="68" t="s">
        <v>186</v>
      </c>
      <c r="S150" s="73">
        <v>479801.35877904645</v>
      </c>
      <c r="T150" s="73">
        <v>479801.35877904645</v>
      </c>
      <c r="U150" s="73">
        <v>479801.35877904645</v>
      </c>
      <c r="V150" s="73">
        <v>1439404.0763371394</v>
      </c>
    </row>
    <row r="151" spans="17:22" ht="30" customHeight="1" x14ac:dyDescent="0.25">
      <c r="Q151" s="68">
        <v>359</v>
      </c>
      <c r="R151" s="68" t="s">
        <v>187</v>
      </c>
      <c r="S151" s="73">
        <v>166666.66666666666</v>
      </c>
      <c r="T151" s="73">
        <v>166666.66666666666</v>
      </c>
      <c r="U151" s="73">
        <v>166666.66666666666</v>
      </c>
      <c r="V151" s="73">
        <v>500000</v>
      </c>
    </row>
    <row r="152" spans="17:22" ht="30" customHeight="1" x14ac:dyDescent="0.25">
      <c r="Q152" s="68">
        <v>865</v>
      </c>
      <c r="R152" s="68" t="s">
        <v>188</v>
      </c>
      <c r="S152" s="73">
        <v>266977.56404370128</v>
      </c>
      <c r="T152" s="73">
        <v>266977.56404370128</v>
      </c>
      <c r="U152" s="73">
        <v>266977.56404370128</v>
      </c>
      <c r="V152" s="73">
        <v>800932.69213110383</v>
      </c>
    </row>
    <row r="153" spans="17:22" ht="30" customHeight="1" x14ac:dyDescent="0.25">
      <c r="Q153" s="68">
        <v>868</v>
      </c>
      <c r="R153" s="68" t="s">
        <v>189</v>
      </c>
      <c r="S153" s="73">
        <v>240923.87851533989</v>
      </c>
      <c r="T153" s="73">
        <v>240923.87851533989</v>
      </c>
      <c r="U153" s="73">
        <v>240923.87851533989</v>
      </c>
      <c r="V153" s="73">
        <v>722771.63554601965</v>
      </c>
    </row>
    <row r="154" spans="17:22" ht="30" customHeight="1" x14ac:dyDescent="0.25">
      <c r="Q154" s="68">
        <v>344</v>
      </c>
      <c r="R154" s="68" t="s">
        <v>190</v>
      </c>
      <c r="S154" s="73">
        <v>166666.66666666666</v>
      </c>
      <c r="T154" s="73">
        <v>166666.66666666666</v>
      </c>
      <c r="U154" s="73">
        <v>166666.66666666666</v>
      </c>
      <c r="V154" s="73">
        <v>500000</v>
      </c>
    </row>
    <row r="155" spans="17:22" ht="30" customHeight="1" x14ac:dyDescent="0.25">
      <c r="Q155" s="68">
        <v>872</v>
      </c>
      <c r="R155" s="68" t="s">
        <v>191</v>
      </c>
      <c r="S155" s="73">
        <v>265760.37749045511</v>
      </c>
      <c r="T155" s="73">
        <v>265760.37749045511</v>
      </c>
      <c r="U155" s="73">
        <v>265760.37749045511</v>
      </c>
      <c r="V155" s="73">
        <v>797281.13247136527</v>
      </c>
    </row>
    <row r="156" spans="17:22" ht="30" customHeight="1" x14ac:dyDescent="0.25">
      <c r="Q156" s="68">
        <v>336</v>
      </c>
      <c r="R156" s="68" t="s">
        <v>192</v>
      </c>
      <c r="S156" s="73">
        <v>386190.26318667247</v>
      </c>
      <c r="T156" s="73">
        <v>386190.26318667247</v>
      </c>
      <c r="U156" s="73">
        <v>386190.26318667247</v>
      </c>
      <c r="V156" s="73">
        <v>1158570.7895600174</v>
      </c>
    </row>
    <row r="157" spans="17:22" ht="30" customHeight="1" x14ac:dyDescent="0.25">
      <c r="Q157" s="68">
        <v>885</v>
      </c>
      <c r="R157" s="68" t="s">
        <v>193</v>
      </c>
      <c r="S157" s="73">
        <v>361888.16876409104</v>
      </c>
      <c r="T157" s="73">
        <v>361888.16876409104</v>
      </c>
      <c r="U157" s="73">
        <v>361888.16876409104</v>
      </c>
      <c r="V157" s="73">
        <v>1085664.5062922731</v>
      </c>
    </row>
    <row r="158" spans="17:22" ht="30" customHeight="1" x14ac:dyDescent="0.25">
      <c r="Q158" s="68">
        <v>816</v>
      </c>
      <c r="R158" s="68" t="s">
        <v>194</v>
      </c>
      <c r="S158" s="73">
        <v>196926.27162761139</v>
      </c>
      <c r="T158" s="73">
        <v>196926.27162761139</v>
      </c>
      <c r="U158" s="73">
        <v>196926.27162761139</v>
      </c>
      <c r="V158" s="73">
        <v>590778.81488283421</v>
      </c>
    </row>
    <row r="159" spans="17:22" ht="30" customHeight="1" x14ac:dyDescent="0.25">
      <c r="Q159" s="68">
        <v>900</v>
      </c>
      <c r="R159" s="68" t="s">
        <v>274</v>
      </c>
      <c r="S159" s="77">
        <f>T159/3</f>
        <v>36851.851851851854</v>
      </c>
      <c r="T159" s="77">
        <f>U159/3</f>
        <v>110555.55555555556</v>
      </c>
      <c r="U159" s="77">
        <f>V159/3</f>
        <v>331666.66666666669</v>
      </c>
      <c r="V159" s="73">
        <v>995000</v>
      </c>
    </row>
  </sheetData>
  <sheetProtection selectLockedCells="1"/>
  <autoFilter ref="L3:L14" xr:uid="{00000000-0009-0000-0000-000003000000}"/>
  <sortState xmlns:xlrd2="http://schemas.microsoft.com/office/spreadsheetml/2017/richdata2" ref="L6:M28">
    <sortCondition ref="L6:L16"/>
  </sortState>
  <mergeCells count="13">
    <mergeCell ref="S1:V1"/>
    <mergeCell ref="F2:I2"/>
    <mergeCell ref="Q2:V2"/>
    <mergeCell ref="Q3:V3"/>
    <mergeCell ref="Q4:V4"/>
    <mergeCell ref="C20:D20"/>
    <mergeCell ref="C9:D9"/>
    <mergeCell ref="F5:H5"/>
    <mergeCell ref="F6:H6"/>
    <mergeCell ref="H9:I9"/>
    <mergeCell ref="H20:I20"/>
    <mergeCell ref="E20:G20"/>
    <mergeCell ref="E9:G9"/>
  </mergeCells>
  <dataValidations disablePrompts="1" count="1">
    <dataValidation type="list" allowBlank="1" showInputMessage="1" showErrorMessage="1" sqref="L11" xr:uid="{00000000-0002-0000-0300-000000000000}">
      <formula1>$L$6:$L$26</formula1>
    </dataValidation>
  </dataValidation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Guide for LAs</vt:lpstr>
      <vt:lpstr>Input form</vt:lpstr>
      <vt:lpstr>Plan output</vt:lpstr>
      <vt:lpstr>Do not change - workings</vt:lpstr>
      <vt:lpstr>'Input form'!Print_Area</vt:lpstr>
      <vt:lpstr>'Plan output'!Print_Area</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Ritchie</dc:creator>
  <cp:lastModifiedBy>Andy Ritchie</cp:lastModifiedBy>
  <cp:lastPrinted>2017-05-26T09:29:56Z</cp:lastPrinted>
  <dcterms:created xsi:type="dcterms:W3CDTF">2017-01-09T10:25:32Z</dcterms:created>
  <dcterms:modified xsi:type="dcterms:W3CDTF">2021-06-29T15:42:28Z</dcterms:modified>
</cp:coreProperties>
</file>